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10" windowWidth="28455" windowHeight="12210" firstSheet="1" activeTab="5"/>
  </bookViews>
  <sheets>
    <sheet name="Rekapitulace stavby" sheetId="1" r:id="rId1"/>
    <sheet name="D.01 - Naučná stezka s mě..." sheetId="2" r:id="rId2"/>
    <sheet name="D.02 - Oprava ocelového s..." sheetId="3" r:id="rId3"/>
    <sheet name="D.03 - Oprava fasády obje..." sheetId="4" r:id="rId4"/>
    <sheet name="D.04 - Bleskosvod hvězdárny" sheetId="5" r:id="rId5"/>
    <sheet name="D.05 - Dešťová kanalizace..." sheetId="6" r:id="rId6"/>
    <sheet name="VRN - Vedlejší rozpočtové..." sheetId="7" r:id="rId7"/>
    <sheet name="Pokyny pro vyplnění" sheetId="8" r:id="rId8"/>
  </sheets>
  <definedNames>
    <definedName name="_xlnm._FilterDatabase" localSheetId="1" hidden="1">'D.01 - Naučná stezka s mě...'!$C$86:$K$190</definedName>
    <definedName name="_xlnm._FilterDatabase" localSheetId="2" hidden="1">'D.02 - Oprava ocelového s...'!$C$89:$K$189</definedName>
    <definedName name="_xlnm._FilterDatabase" localSheetId="3" hidden="1">'D.03 - Oprava fasády obje...'!$C$90:$K$264</definedName>
    <definedName name="_xlnm._FilterDatabase" localSheetId="4" hidden="1">'D.04 - Bleskosvod hvězdárny'!$C$80:$K$115</definedName>
    <definedName name="_xlnm._FilterDatabase" localSheetId="5" hidden="1">'D.05 - Dešťová kanalizace...'!$C$86:$K$200</definedName>
    <definedName name="_xlnm._FilterDatabase" localSheetId="6" hidden="1">'VRN - Vedlejší rozpočtové...'!$C$82:$K$114</definedName>
    <definedName name="_xlnm.Print_Titles" localSheetId="1">'D.01 - Naučná stezka s mě...'!$86:$86</definedName>
    <definedName name="_xlnm.Print_Titles" localSheetId="2">'D.02 - Oprava ocelového s...'!$89:$89</definedName>
    <definedName name="_xlnm.Print_Titles" localSheetId="3">'D.03 - Oprava fasády obje...'!$90:$90</definedName>
    <definedName name="_xlnm.Print_Titles" localSheetId="4">'D.04 - Bleskosvod hvězdárny'!$80:$80</definedName>
    <definedName name="_xlnm.Print_Titles" localSheetId="5">'D.05 - Dešťová kanalizace...'!$86:$86</definedName>
    <definedName name="_xlnm.Print_Titles" localSheetId="0">'Rekapitulace stavby'!$49:$49</definedName>
    <definedName name="_xlnm.Print_Titles" localSheetId="6">'VRN - Vedlejší rozpočtové...'!$82:$82</definedName>
    <definedName name="_xlnm.Print_Area" localSheetId="1">'D.01 - Naučná stezka s mě...'!$C$4:$J$36,'D.01 - Naučná stezka s mě...'!$C$42:$J$68,'D.01 - Naučná stezka s mě...'!$C$74:$K$190</definedName>
    <definedName name="_xlnm.Print_Area" localSheetId="2">'D.02 - Oprava ocelového s...'!$C$4:$J$36,'D.02 - Oprava ocelového s...'!$C$42:$J$71,'D.02 - Oprava ocelového s...'!$C$77:$K$189</definedName>
    <definedName name="_xlnm.Print_Area" localSheetId="3">'D.03 - Oprava fasády obje...'!$C$4:$J$36,'D.03 - Oprava fasády obje...'!$C$42:$J$72,'D.03 - Oprava fasády obje...'!$C$78:$K$264</definedName>
    <definedName name="_xlnm.Print_Area" localSheetId="4">'D.04 - Bleskosvod hvězdárny'!$C$4:$J$36,'D.04 - Bleskosvod hvězdárny'!$C$42:$J$62,'D.04 - Bleskosvod hvězdárny'!$C$68:$K$115</definedName>
    <definedName name="_xlnm.Print_Area" localSheetId="5">'D.05 - Dešťová kanalizace...'!$C$4:$J$36,'D.05 - Dešťová kanalizace...'!$C$42:$J$68,'D.05 - Dešťová kanalizace...'!$C$74:$K$200</definedName>
    <definedName name="_xlnm.Print_Area" localSheetId="7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stavby'!$C$39:$AQ$58</definedName>
    <definedName name="_xlnm.Print_Area" localSheetId="6">'VRN - Vedlejší rozpočtové...'!$C$4:$J$36,'VRN - Vedlejší rozpočtové...'!$C$42:$J$64,'VRN - Vedlejší rozpočtové...'!$C$70:$K$114</definedName>
  </definedNames>
  <calcPr calcId="125725"/>
</workbook>
</file>

<file path=xl/calcChain.xml><?xml version="1.0" encoding="utf-8"?>
<calcChain xmlns="http://schemas.openxmlformats.org/spreadsheetml/2006/main">
  <c r="AY57" i="1"/>
  <c r="AX57"/>
  <c r="BI114" i="7"/>
  <c r="BH114"/>
  <c r="BG114"/>
  <c r="BF114"/>
  <c r="T114"/>
  <c r="T113" s="1"/>
  <c r="R114"/>
  <c r="R113" s="1"/>
  <c r="P114"/>
  <c r="P113" s="1"/>
  <c r="BK114"/>
  <c r="BK113" s="1"/>
  <c r="J113" s="1"/>
  <c r="J63" s="1"/>
  <c r="J114"/>
  <c r="BE114"/>
  <c r="BI112"/>
  <c r="BH112"/>
  <c r="BG112"/>
  <c r="BF112"/>
  <c r="T112"/>
  <c r="T111"/>
  <c r="R112"/>
  <c r="R111" s="1"/>
  <c r="P112"/>
  <c r="P111" s="1"/>
  <c r="BK112"/>
  <c r="BK111" s="1"/>
  <c r="J111" s="1"/>
  <c r="J62" s="1"/>
  <c r="J112"/>
  <c r="BE112"/>
  <c r="BI110"/>
  <c r="BH110"/>
  <c r="BG110"/>
  <c r="BF110"/>
  <c r="T110"/>
  <c r="R110"/>
  <c r="P110"/>
  <c r="BK110"/>
  <c r="J110"/>
  <c r="BE110" s="1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6"/>
  <c r="BH106"/>
  <c r="BG106"/>
  <c r="BF106"/>
  <c r="T106"/>
  <c r="R106"/>
  <c r="P106"/>
  <c r="BK106"/>
  <c r="J106"/>
  <c r="BE106" s="1"/>
  <c r="BI105"/>
  <c r="BH105"/>
  <c r="BG105"/>
  <c r="BF105"/>
  <c r="T105"/>
  <c r="R105"/>
  <c r="P105"/>
  <c r="BK105"/>
  <c r="J105"/>
  <c r="BE105" s="1"/>
  <c r="BI104"/>
  <c r="BH104"/>
  <c r="BG104"/>
  <c r="BF104"/>
  <c r="T104"/>
  <c r="R104"/>
  <c r="P104"/>
  <c r="BK104"/>
  <c r="J104"/>
  <c r="BE104"/>
  <c r="BI102"/>
  <c r="BH102"/>
  <c r="BG102"/>
  <c r="BF102"/>
  <c r="T102"/>
  <c r="T99" s="1"/>
  <c r="T95" s="1"/>
  <c r="R102"/>
  <c r="R99" s="1"/>
  <c r="P102"/>
  <c r="BK102"/>
  <c r="J102"/>
  <c r="BE102"/>
  <c r="BI100"/>
  <c r="BH100"/>
  <c r="BG100"/>
  <c r="BF100"/>
  <c r="T100"/>
  <c r="R100"/>
  <c r="P100"/>
  <c r="P99" s="1"/>
  <c r="BK100"/>
  <c r="BK99" s="1"/>
  <c r="J99" s="1"/>
  <c r="J61" s="1"/>
  <c r="J100"/>
  <c r="BE100" s="1"/>
  <c r="BI98"/>
  <c r="BH98"/>
  <c r="BG98"/>
  <c r="BF98"/>
  <c r="T98"/>
  <c r="R98"/>
  <c r="P98"/>
  <c r="BK98"/>
  <c r="J98"/>
  <c r="BE98" s="1"/>
  <c r="BI97"/>
  <c r="BH97"/>
  <c r="BG97"/>
  <c r="BF97"/>
  <c r="T97"/>
  <c r="T96"/>
  <c r="R97"/>
  <c r="R96" s="1"/>
  <c r="R95" s="1"/>
  <c r="P97"/>
  <c r="P96"/>
  <c r="BK97"/>
  <c r="BK96"/>
  <c r="J97"/>
  <c r="BE97"/>
  <c r="BI94"/>
  <c r="BH94"/>
  <c r="BG94"/>
  <c r="BF94"/>
  <c r="T94"/>
  <c r="R94"/>
  <c r="P94"/>
  <c r="BK94"/>
  <c r="J94"/>
  <c r="BE94" s="1"/>
  <c r="BI92"/>
  <c r="BH92"/>
  <c r="BG92"/>
  <c r="BF92"/>
  <c r="T92"/>
  <c r="R92"/>
  <c r="P92"/>
  <c r="BK92"/>
  <c r="J92"/>
  <c r="BE92" s="1"/>
  <c r="BI91"/>
  <c r="BH91"/>
  <c r="BG91"/>
  <c r="BF91"/>
  <c r="T91"/>
  <c r="R91"/>
  <c r="P91"/>
  <c r="BK91"/>
  <c r="J91"/>
  <c r="BE91"/>
  <c r="BI89"/>
  <c r="BH89"/>
  <c r="BG89"/>
  <c r="BF89"/>
  <c r="T89"/>
  <c r="R89"/>
  <c r="R85" s="1"/>
  <c r="R84" s="1"/>
  <c r="R83" s="1"/>
  <c r="P89"/>
  <c r="BK89"/>
  <c r="J89"/>
  <c r="BE89"/>
  <c r="BI88"/>
  <c r="BH88"/>
  <c r="BG88"/>
  <c r="BF88"/>
  <c r="T88"/>
  <c r="R88"/>
  <c r="P88"/>
  <c r="BK88"/>
  <c r="J88"/>
  <c r="BE88" s="1"/>
  <c r="BI86"/>
  <c r="F34" s="1"/>
  <c r="BD57" i="1" s="1"/>
  <c r="BH86" i="7"/>
  <c r="F33" s="1"/>
  <c r="BC57" i="1" s="1"/>
  <c r="BG86" i="7"/>
  <c r="F32" s="1"/>
  <c r="BB57" i="1" s="1"/>
  <c r="BF86" i="7"/>
  <c r="F31" s="1"/>
  <c r="BA57" i="1" s="1"/>
  <c r="T86" i="7"/>
  <c r="T85" s="1"/>
  <c r="T84" s="1"/>
  <c r="T83" s="1"/>
  <c r="R86"/>
  <c r="P86"/>
  <c r="P85" s="1"/>
  <c r="P84" s="1"/>
  <c r="BK86"/>
  <c r="BK85" s="1"/>
  <c r="J86"/>
  <c r="BE86"/>
  <c r="F30" s="1"/>
  <c r="AZ57" i="1" s="1"/>
  <c r="F79" i="7"/>
  <c r="F77"/>
  <c r="E75"/>
  <c r="F51"/>
  <c r="F49"/>
  <c r="E47"/>
  <c r="J21"/>
  <c r="E21"/>
  <c r="J79"/>
  <c r="J51"/>
  <c r="J20"/>
  <c r="J18"/>
  <c r="E18"/>
  <c r="F52" s="1"/>
  <c r="J17"/>
  <c r="J12"/>
  <c r="J49" s="1"/>
  <c r="E7"/>
  <c r="E45" s="1"/>
  <c r="AY56" i="1"/>
  <c r="AX56"/>
  <c r="BI200" i="6"/>
  <c r="BH200"/>
  <c r="BG200"/>
  <c r="BF200"/>
  <c r="T200"/>
  <c r="R200"/>
  <c r="P200"/>
  <c r="BK200"/>
  <c r="J200"/>
  <c r="BE200" s="1"/>
  <c r="BI198"/>
  <c r="BH198"/>
  <c r="BG198"/>
  <c r="BF198"/>
  <c r="T198"/>
  <c r="T197"/>
  <c r="T196"/>
  <c r="R198"/>
  <c r="R197" s="1"/>
  <c r="R196" s="1"/>
  <c r="P198"/>
  <c r="P197" s="1"/>
  <c r="P196" s="1"/>
  <c r="BK198"/>
  <c r="BK197"/>
  <c r="BK196" s="1"/>
  <c r="J196" s="1"/>
  <c r="J66" s="1"/>
  <c r="J198"/>
  <c r="BE198" s="1"/>
  <c r="BI195"/>
  <c r="BH195"/>
  <c r="BG195"/>
  <c r="BF195"/>
  <c r="T195"/>
  <c r="T194" s="1"/>
  <c r="R195"/>
  <c r="R194"/>
  <c r="P195"/>
  <c r="P194" s="1"/>
  <c r="BK195"/>
  <c r="BK194" s="1"/>
  <c r="J194" s="1"/>
  <c r="J65" s="1"/>
  <c r="J195"/>
  <c r="BE195" s="1"/>
  <c r="BI193"/>
  <c r="BH193"/>
  <c r="BG193"/>
  <c r="BF193"/>
  <c r="T193"/>
  <c r="R193"/>
  <c r="P193"/>
  <c r="BK193"/>
  <c r="J193"/>
  <c r="BE193" s="1"/>
  <c r="BI191"/>
  <c r="BH191"/>
  <c r="BG191"/>
  <c r="BF191"/>
  <c r="T191"/>
  <c r="R191"/>
  <c r="P191"/>
  <c r="BK191"/>
  <c r="J191"/>
  <c r="BE191" s="1"/>
  <c r="BI190"/>
  <c r="BH190"/>
  <c r="BG190"/>
  <c r="BF190"/>
  <c r="T190"/>
  <c r="R190"/>
  <c r="R188" s="1"/>
  <c r="P190"/>
  <c r="P188" s="1"/>
  <c r="BK190"/>
  <c r="J190"/>
  <c r="BE190"/>
  <c r="BI189"/>
  <c r="BH189"/>
  <c r="BG189"/>
  <c r="BF189"/>
  <c r="T189"/>
  <c r="T188" s="1"/>
  <c r="R189"/>
  <c r="P189"/>
  <c r="BK189"/>
  <c r="BK188" s="1"/>
  <c r="J188" s="1"/>
  <c r="J64" s="1"/>
  <c r="J189"/>
  <c r="BE189" s="1"/>
  <c r="BI187"/>
  <c r="BH187"/>
  <c r="BG187"/>
  <c r="BF187"/>
  <c r="T187"/>
  <c r="R187"/>
  <c r="R184" s="1"/>
  <c r="P187"/>
  <c r="BK187"/>
  <c r="J187"/>
  <c r="BE187"/>
  <c r="BI185"/>
  <c r="BH185"/>
  <c r="BG185"/>
  <c r="BF185"/>
  <c r="T185"/>
  <c r="T184" s="1"/>
  <c r="R185"/>
  <c r="P185"/>
  <c r="P184" s="1"/>
  <c r="BK185"/>
  <c r="BK184" s="1"/>
  <c r="J184" s="1"/>
  <c r="J63" s="1"/>
  <c r="J185"/>
  <c r="BE185" s="1"/>
  <c r="BI182"/>
  <c r="BH182"/>
  <c r="BG182"/>
  <c r="BF182"/>
  <c r="T182"/>
  <c r="R182"/>
  <c r="P182"/>
  <c r="BK182"/>
  <c r="J182"/>
  <c r="BE182" s="1"/>
  <c r="BI180"/>
  <c r="BH180"/>
  <c r="BG180"/>
  <c r="BF180"/>
  <c r="T180"/>
  <c r="R180"/>
  <c r="P180"/>
  <c r="BK180"/>
  <c r="J180"/>
  <c r="BE180" s="1"/>
  <c r="BI178"/>
  <c r="BH178"/>
  <c r="BG178"/>
  <c r="BF178"/>
  <c r="T178"/>
  <c r="R178"/>
  <c r="P178"/>
  <c r="BK178"/>
  <c r="J178"/>
  <c r="BE178"/>
  <c r="BI176"/>
  <c r="BH176"/>
  <c r="BG176"/>
  <c r="BF176"/>
  <c r="T176"/>
  <c r="R176"/>
  <c r="P176"/>
  <c r="BK176"/>
  <c r="J176"/>
  <c r="BE176"/>
  <c r="BI174"/>
  <c r="BH174"/>
  <c r="BG174"/>
  <c r="BF174"/>
  <c r="T174"/>
  <c r="R174"/>
  <c r="P174"/>
  <c r="BK174"/>
  <c r="J174"/>
  <c r="BE174" s="1"/>
  <c r="BI172"/>
  <c r="BH172"/>
  <c r="BG172"/>
  <c r="BF172"/>
  <c r="T172"/>
  <c r="R172"/>
  <c r="P172"/>
  <c r="BK172"/>
  <c r="J172"/>
  <c r="BE172" s="1"/>
  <c r="BI171"/>
  <c r="BH171"/>
  <c r="BG171"/>
  <c r="BF171"/>
  <c r="T171"/>
  <c r="R171"/>
  <c r="P171"/>
  <c r="BK171"/>
  <c r="J171"/>
  <c r="BE171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 s="1"/>
  <c r="BI166"/>
  <c r="BH166"/>
  <c r="BG166"/>
  <c r="BF166"/>
  <c r="T166"/>
  <c r="R166"/>
  <c r="P166"/>
  <c r="BK166"/>
  <c r="J166"/>
  <c r="BE166" s="1"/>
  <c r="BI165"/>
  <c r="BH165"/>
  <c r="BG165"/>
  <c r="BF165"/>
  <c r="T165"/>
  <c r="R165"/>
  <c r="P165"/>
  <c r="BK165"/>
  <c r="J165"/>
  <c r="BE165"/>
  <c r="BI163"/>
  <c r="BH163"/>
  <c r="BG163"/>
  <c r="BF163"/>
  <c r="T163"/>
  <c r="T158" s="1"/>
  <c r="R163"/>
  <c r="P163"/>
  <c r="BK163"/>
  <c r="J163"/>
  <c r="BE163"/>
  <c r="BI161"/>
  <c r="BH161"/>
  <c r="BG161"/>
  <c r="BF161"/>
  <c r="T161"/>
  <c r="R161"/>
  <c r="P161"/>
  <c r="BK161"/>
  <c r="BK158" s="1"/>
  <c r="J158" s="1"/>
  <c r="J62" s="1"/>
  <c r="J161"/>
  <c r="BE161" s="1"/>
  <c r="BI159"/>
  <c r="BH159"/>
  <c r="BG159"/>
  <c r="BF159"/>
  <c r="T159"/>
  <c r="R159"/>
  <c r="R158" s="1"/>
  <c r="P159"/>
  <c r="P158" s="1"/>
  <c r="BK159"/>
  <c r="J159"/>
  <c r="BE159"/>
  <c r="BI156"/>
  <c r="BH156"/>
  <c r="BG156"/>
  <c r="BF156"/>
  <c r="T156"/>
  <c r="R156"/>
  <c r="P156"/>
  <c r="BK156"/>
  <c r="J156"/>
  <c r="BE156" s="1"/>
  <c r="BI154"/>
  <c r="BH154"/>
  <c r="BG154"/>
  <c r="BF154"/>
  <c r="T154"/>
  <c r="R154"/>
  <c r="R151" s="1"/>
  <c r="P154"/>
  <c r="P151" s="1"/>
  <c r="BK154"/>
  <c r="J154"/>
  <c r="BE154"/>
  <c r="BI152"/>
  <c r="BH152"/>
  <c r="BG152"/>
  <c r="BF152"/>
  <c r="T152"/>
  <c r="T151" s="1"/>
  <c r="R152"/>
  <c r="P152"/>
  <c r="BK152"/>
  <c r="BK151" s="1"/>
  <c r="J151" s="1"/>
  <c r="J61" s="1"/>
  <c r="J152"/>
  <c r="BE152" s="1"/>
  <c r="BI149"/>
  <c r="BH149"/>
  <c r="BG149"/>
  <c r="BF149"/>
  <c r="T149"/>
  <c r="T144" s="1"/>
  <c r="R149"/>
  <c r="P149"/>
  <c r="BK149"/>
  <c r="J149"/>
  <c r="BE149"/>
  <c r="BI147"/>
  <c r="BH147"/>
  <c r="BG147"/>
  <c r="BF147"/>
  <c r="T147"/>
  <c r="R147"/>
  <c r="P147"/>
  <c r="BK147"/>
  <c r="J147"/>
  <c r="BE147" s="1"/>
  <c r="BI145"/>
  <c r="BH145"/>
  <c r="BG145"/>
  <c r="BF145"/>
  <c r="T145"/>
  <c r="R145"/>
  <c r="R144" s="1"/>
  <c r="P145"/>
  <c r="P144" s="1"/>
  <c r="BK145"/>
  <c r="BK144" s="1"/>
  <c r="J144" s="1"/>
  <c r="J60" s="1"/>
  <c r="J145"/>
  <c r="BE145"/>
  <c r="BI142"/>
  <c r="BH142"/>
  <c r="BG142"/>
  <c r="BF142"/>
  <c r="T142"/>
  <c r="R142"/>
  <c r="P142"/>
  <c r="BK142"/>
  <c r="BK139" s="1"/>
  <c r="J139" s="1"/>
  <c r="J59" s="1"/>
  <c r="J142"/>
  <c r="BE142" s="1"/>
  <c r="BI140"/>
  <c r="BH140"/>
  <c r="BG140"/>
  <c r="BF140"/>
  <c r="T140"/>
  <c r="T139" s="1"/>
  <c r="R140"/>
  <c r="R139" s="1"/>
  <c r="P140"/>
  <c r="P139" s="1"/>
  <c r="BK140"/>
  <c r="J140"/>
  <c r="BE140" s="1"/>
  <c r="BI137"/>
  <c r="BH137"/>
  <c r="BG137"/>
  <c r="BF137"/>
  <c r="T137"/>
  <c r="R137"/>
  <c r="P137"/>
  <c r="BK137"/>
  <c r="J137"/>
  <c r="BE137"/>
  <c r="BI135"/>
  <c r="BH135"/>
  <c r="BG135"/>
  <c r="BF135"/>
  <c r="T135"/>
  <c r="R135"/>
  <c r="P135"/>
  <c r="BK135"/>
  <c r="J135"/>
  <c r="BE135"/>
  <c r="BI133"/>
  <c r="BH133"/>
  <c r="BG133"/>
  <c r="BF133"/>
  <c r="T133"/>
  <c r="R133"/>
  <c r="P133"/>
  <c r="BK133"/>
  <c r="J133"/>
  <c r="BE133" s="1"/>
  <c r="BI131"/>
  <c r="BH131"/>
  <c r="BG131"/>
  <c r="BF131"/>
  <c r="T131"/>
  <c r="R131"/>
  <c r="P131"/>
  <c r="BK131"/>
  <c r="J131"/>
  <c r="BE131" s="1"/>
  <c r="BI129"/>
  <c r="BH129"/>
  <c r="BG129"/>
  <c r="BF129"/>
  <c r="T129"/>
  <c r="R129"/>
  <c r="P129"/>
  <c r="BK129"/>
  <c r="J129"/>
  <c r="BE129"/>
  <c r="BI127"/>
  <c r="BH127"/>
  <c r="BG127"/>
  <c r="BF127"/>
  <c r="T127"/>
  <c r="R127"/>
  <c r="P127"/>
  <c r="BK127"/>
  <c r="J127"/>
  <c r="BE127"/>
  <c r="BI125"/>
  <c r="BH125"/>
  <c r="BG125"/>
  <c r="BF125"/>
  <c r="T125"/>
  <c r="R125"/>
  <c r="P125"/>
  <c r="BK125"/>
  <c r="J125"/>
  <c r="BE125" s="1"/>
  <c r="BI123"/>
  <c r="BH123"/>
  <c r="BG123"/>
  <c r="BF123"/>
  <c r="T123"/>
  <c r="R123"/>
  <c r="P123"/>
  <c r="BK123"/>
  <c r="J123"/>
  <c r="BE123" s="1"/>
  <c r="BI121"/>
  <c r="BH121"/>
  <c r="BG121"/>
  <c r="BF121"/>
  <c r="T121"/>
  <c r="R121"/>
  <c r="P121"/>
  <c r="BK121"/>
  <c r="J121"/>
  <c r="BE121"/>
  <c r="BI117"/>
  <c r="BH117"/>
  <c r="BG117"/>
  <c r="BF117"/>
  <c r="T117"/>
  <c r="R117"/>
  <c r="P117"/>
  <c r="BK117"/>
  <c r="J117"/>
  <c r="BE117"/>
  <c r="BI115"/>
  <c r="BH115"/>
  <c r="BG115"/>
  <c r="BF115"/>
  <c r="T115"/>
  <c r="R115"/>
  <c r="P115"/>
  <c r="BK115"/>
  <c r="J115"/>
  <c r="BE115" s="1"/>
  <c r="BI114"/>
  <c r="BH114"/>
  <c r="BG114"/>
  <c r="BF114"/>
  <c r="T114"/>
  <c r="R114"/>
  <c r="P114"/>
  <c r="BK114"/>
  <c r="J114"/>
  <c r="BE114" s="1"/>
  <c r="BI113"/>
  <c r="BH113"/>
  <c r="BG113"/>
  <c r="BF113"/>
  <c r="T113"/>
  <c r="R113"/>
  <c r="P113"/>
  <c r="BK113"/>
  <c r="J113"/>
  <c r="BE113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 s="1"/>
  <c r="BI108"/>
  <c r="BH108"/>
  <c r="BG108"/>
  <c r="BF108"/>
  <c r="T108"/>
  <c r="R108"/>
  <c r="P108"/>
  <c r="BK108"/>
  <c r="J108"/>
  <c r="BE108" s="1"/>
  <c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 s="1"/>
  <c r="BI102"/>
  <c r="BH102"/>
  <c r="BG102"/>
  <c r="BF102"/>
  <c r="T102"/>
  <c r="R102"/>
  <c r="P102"/>
  <c r="BK102"/>
  <c r="J102"/>
  <c r="BE102" s="1"/>
  <c r="BI101"/>
  <c r="BH101"/>
  <c r="BG101"/>
  <c r="BF101"/>
  <c r="T101"/>
  <c r="R101"/>
  <c r="P101"/>
  <c r="BK101"/>
  <c r="J101"/>
  <c r="BE101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 s="1"/>
  <c r="BI96"/>
  <c r="BH96"/>
  <c r="BG96"/>
  <c r="BF96"/>
  <c r="T96"/>
  <c r="R96"/>
  <c r="P96"/>
  <c r="BK96"/>
  <c r="J96"/>
  <c r="BE96" s="1"/>
  <c r="BI94"/>
  <c r="BH94"/>
  <c r="BG94"/>
  <c r="BF94"/>
  <c r="T94"/>
  <c r="R94"/>
  <c r="P94"/>
  <c r="P89" s="1"/>
  <c r="BK94"/>
  <c r="J94"/>
  <c r="BE94"/>
  <c r="BI92"/>
  <c r="BH92"/>
  <c r="BG92"/>
  <c r="F32" s="1"/>
  <c r="BB56" i="1" s="1"/>
  <c r="BF92" i="6"/>
  <c r="T92"/>
  <c r="T89" s="1"/>
  <c r="R92"/>
  <c r="P92"/>
  <c r="BK92"/>
  <c r="J92"/>
  <c r="BE92"/>
  <c r="BI90"/>
  <c r="F34" s="1"/>
  <c r="BD56" i="1" s="1"/>
  <c r="BH90" i="6"/>
  <c r="F33" s="1"/>
  <c r="BC56" i="1" s="1"/>
  <c r="BG90" i="6"/>
  <c r="BF90"/>
  <c r="J31" s="1"/>
  <c r="AW56" i="1" s="1"/>
  <c r="T90" i="6"/>
  <c r="R90"/>
  <c r="R89" s="1"/>
  <c r="R88" s="1"/>
  <c r="R87" s="1"/>
  <c r="P90"/>
  <c r="BK90"/>
  <c r="BK89" s="1"/>
  <c r="J90"/>
  <c r="BE90" s="1"/>
  <c r="F83"/>
  <c r="F81"/>
  <c r="E79"/>
  <c r="F51"/>
  <c r="F49"/>
  <c r="E47"/>
  <c r="J21"/>
  <c r="E21"/>
  <c r="J51" s="1"/>
  <c r="J20"/>
  <c r="J18"/>
  <c r="E18"/>
  <c r="F84" s="1"/>
  <c r="J17"/>
  <c r="J12"/>
  <c r="J81"/>
  <c r="J49"/>
  <c r="E7"/>
  <c r="E45" s="1"/>
  <c r="J83" i="5"/>
  <c r="J82"/>
  <c r="AY55" i="1"/>
  <c r="AX55"/>
  <c r="BI115" i="5"/>
  <c r="BH115"/>
  <c r="BG115"/>
  <c r="BF115"/>
  <c r="T115"/>
  <c r="R115"/>
  <c r="P115"/>
  <c r="BK115"/>
  <c r="J115"/>
  <c r="BE115" s="1"/>
  <c r="BI114"/>
  <c r="BH114"/>
  <c r="BG114"/>
  <c r="BF114"/>
  <c r="T114"/>
  <c r="R114"/>
  <c r="P114"/>
  <c r="BK114"/>
  <c r="J114"/>
  <c r="BE114" s="1"/>
  <c r="BI113"/>
  <c r="BH113"/>
  <c r="BG113"/>
  <c r="BF113"/>
  <c r="T113"/>
  <c r="R113"/>
  <c r="P113"/>
  <c r="BK113"/>
  <c r="J113"/>
  <c r="BE113"/>
  <c r="BI112"/>
  <c r="BH112"/>
  <c r="BG112"/>
  <c r="BF112"/>
  <c r="T112"/>
  <c r="T110" s="1"/>
  <c r="R112"/>
  <c r="R110" s="1"/>
  <c r="P112"/>
  <c r="BK112"/>
  <c r="J112"/>
  <c r="BE112"/>
  <c r="BI111"/>
  <c r="BH111"/>
  <c r="BG111"/>
  <c r="BF111"/>
  <c r="T111"/>
  <c r="R111"/>
  <c r="P111"/>
  <c r="P110" s="1"/>
  <c r="BK111"/>
  <c r="BK110" s="1"/>
  <c r="J110" s="1"/>
  <c r="J61" s="1"/>
  <c r="J111"/>
  <c r="BE111" s="1"/>
  <c r="BI109"/>
  <c r="BH109"/>
  <c r="BG109"/>
  <c r="BF109"/>
  <c r="T109"/>
  <c r="R109"/>
  <c r="P109"/>
  <c r="BK109"/>
  <c r="J109"/>
  <c r="BE109" s="1"/>
  <c r="BI108"/>
  <c r="BH108"/>
  <c r="BG108"/>
  <c r="BF108"/>
  <c r="T108"/>
  <c r="R108"/>
  <c r="P108"/>
  <c r="BK108"/>
  <c r="J108"/>
  <c r="BE108" s="1"/>
  <c r="BI107"/>
  <c r="BH107"/>
  <c r="BG107"/>
  <c r="BF107"/>
  <c r="T107"/>
  <c r="R107"/>
  <c r="R105" s="1"/>
  <c r="P107"/>
  <c r="P105" s="1"/>
  <c r="BK107"/>
  <c r="J107"/>
  <c r="BE107"/>
  <c r="BI106"/>
  <c r="BH106"/>
  <c r="BG106"/>
  <c r="BF106"/>
  <c r="T106"/>
  <c r="T105" s="1"/>
  <c r="R106"/>
  <c r="P106"/>
  <c r="BK106"/>
  <c r="BK105" s="1"/>
  <c r="J105" s="1"/>
  <c r="J60" s="1"/>
  <c r="J106"/>
  <c r="BE106" s="1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 s="1"/>
  <c r="BI102"/>
  <c r="BH102"/>
  <c r="BG102"/>
  <c r="BF102"/>
  <c r="T102"/>
  <c r="R102"/>
  <c r="P102"/>
  <c r="BK102"/>
  <c r="J102"/>
  <c r="BE102" s="1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 s="1"/>
  <c r="BI98"/>
  <c r="BH98"/>
  <c r="BG98"/>
  <c r="BF98"/>
  <c r="T98"/>
  <c r="R98"/>
  <c r="P98"/>
  <c r="BK98"/>
  <c r="J98"/>
  <c r="BE98" s="1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 s="1"/>
  <c r="BI94"/>
  <c r="BH94"/>
  <c r="BG94"/>
  <c r="BF94"/>
  <c r="T94"/>
  <c r="R94"/>
  <c r="P94"/>
  <c r="BK94"/>
  <c r="J94"/>
  <c r="BE94" s="1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 s="1"/>
  <c r="BI90"/>
  <c r="BH90"/>
  <c r="BG90"/>
  <c r="BF90"/>
  <c r="T90"/>
  <c r="R90"/>
  <c r="P90"/>
  <c r="BK90"/>
  <c r="J90"/>
  <c r="BE90" s="1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 s="1"/>
  <c r="BI86"/>
  <c r="F34" s="1"/>
  <c r="BD55" i="1" s="1"/>
  <c r="BH86" i="5"/>
  <c r="BG86"/>
  <c r="BF86"/>
  <c r="T86"/>
  <c r="R86"/>
  <c r="P86"/>
  <c r="BK86"/>
  <c r="BK84" s="1"/>
  <c r="J86"/>
  <c r="BE86" s="1"/>
  <c r="BI85"/>
  <c r="BH85"/>
  <c r="F33"/>
  <c r="BC55" i="1" s="1"/>
  <c r="BG85" i="5"/>
  <c r="F32" s="1"/>
  <c r="BB55" i="1" s="1"/>
  <c r="BF85" i="5"/>
  <c r="J31" s="1"/>
  <c r="AW55" i="1" s="1"/>
  <c r="F31" i="5"/>
  <c r="BA55" i="1" s="1"/>
  <c r="T85" i="5"/>
  <c r="T84" s="1"/>
  <c r="R85"/>
  <c r="R84" s="1"/>
  <c r="P85"/>
  <c r="P84" s="1"/>
  <c r="P81" s="1"/>
  <c r="AU55" i="1" s="1"/>
  <c r="BK85" i="5"/>
  <c r="J85"/>
  <c r="BE85"/>
  <c r="J58"/>
  <c r="J57"/>
  <c r="F77"/>
  <c r="F75"/>
  <c r="E73"/>
  <c r="F51"/>
  <c r="F49"/>
  <c r="E47"/>
  <c r="J21"/>
  <c r="E21"/>
  <c r="J51" s="1"/>
  <c r="J20"/>
  <c r="J18"/>
  <c r="E18"/>
  <c r="F52" s="1"/>
  <c r="J17"/>
  <c r="J12"/>
  <c r="J75"/>
  <c r="J49"/>
  <c r="E7"/>
  <c r="E71" s="1"/>
  <c r="AY54" i="1"/>
  <c r="AX54"/>
  <c r="BI263" i="4"/>
  <c r="BH263"/>
  <c r="BG263"/>
  <c r="BF263"/>
  <c r="T263"/>
  <c r="T258" s="1"/>
  <c r="R263"/>
  <c r="P263"/>
  <c r="BK263"/>
  <c r="J263"/>
  <c r="BE263"/>
  <c r="BI261"/>
  <c r="BH261"/>
  <c r="BG261"/>
  <c r="BF261"/>
  <c r="T261"/>
  <c r="R261"/>
  <c r="P261"/>
  <c r="BK261"/>
  <c r="J261"/>
  <c r="BE261" s="1"/>
  <c r="BI259"/>
  <c r="BH259"/>
  <c r="BG259"/>
  <c r="BF259"/>
  <c r="T259"/>
  <c r="R259"/>
  <c r="R258" s="1"/>
  <c r="P259"/>
  <c r="P258" s="1"/>
  <c r="BK259"/>
  <c r="BK258"/>
  <c r="J258" s="1"/>
  <c r="J71" s="1"/>
  <c r="J259"/>
  <c r="BE259"/>
  <c r="BI256"/>
  <c r="BH256"/>
  <c r="BG256"/>
  <c r="BF256"/>
  <c r="T256"/>
  <c r="R256"/>
  <c r="P256"/>
  <c r="BK256"/>
  <c r="J256"/>
  <c r="BE256" s="1"/>
  <c r="BI254"/>
  <c r="BH254"/>
  <c r="BG254"/>
  <c r="BF254"/>
  <c r="T254"/>
  <c r="R254"/>
  <c r="P254"/>
  <c r="BK254"/>
  <c r="J254"/>
  <c r="BE254"/>
  <c r="BI252"/>
  <c r="BH252"/>
  <c r="BG252"/>
  <c r="BF252"/>
  <c r="T252"/>
  <c r="R252"/>
  <c r="P252"/>
  <c r="BK252"/>
  <c r="J252"/>
  <c r="BE252"/>
  <c r="BI250"/>
  <c r="BH250"/>
  <c r="BG250"/>
  <c r="BF250"/>
  <c r="T250"/>
  <c r="R250"/>
  <c r="P250"/>
  <c r="BK250"/>
  <c r="J250"/>
  <c r="BE250" s="1"/>
  <c r="BI248"/>
  <c r="BH248"/>
  <c r="BG248"/>
  <c r="BF248"/>
  <c r="T248"/>
  <c r="R248"/>
  <c r="P248"/>
  <c r="BK248"/>
  <c r="J248"/>
  <c r="BE248" s="1"/>
  <c r="BI246"/>
  <c r="BH246"/>
  <c r="BG246"/>
  <c r="BF246"/>
  <c r="T246"/>
  <c r="R246"/>
  <c r="P246"/>
  <c r="BK246"/>
  <c r="J246"/>
  <c r="BE246"/>
  <c r="BI244"/>
  <c r="BH244"/>
  <c r="BG244"/>
  <c r="BF244"/>
  <c r="T244"/>
  <c r="T241" s="1"/>
  <c r="R244"/>
  <c r="R241" s="1"/>
  <c r="P244"/>
  <c r="BK244"/>
  <c r="J244"/>
  <c r="BE244"/>
  <c r="BI242"/>
  <c r="BH242"/>
  <c r="BG242"/>
  <c r="BF242"/>
  <c r="T242"/>
  <c r="R242"/>
  <c r="P242"/>
  <c r="P241" s="1"/>
  <c r="BK242"/>
  <c r="BK241" s="1"/>
  <c r="J241" s="1"/>
  <c r="J70" s="1"/>
  <c r="J242"/>
  <c r="BE242" s="1"/>
  <c r="BI239"/>
  <c r="BH239"/>
  <c r="BG239"/>
  <c r="BF239"/>
  <c r="T239"/>
  <c r="T238"/>
  <c r="R239"/>
  <c r="R238"/>
  <c r="P239"/>
  <c r="P238" s="1"/>
  <c r="BK239"/>
  <c r="BK238" s="1"/>
  <c r="J238" s="1"/>
  <c r="J69" s="1"/>
  <c r="J239"/>
  <c r="BE239" s="1"/>
  <c r="BI237"/>
  <c r="BH237"/>
  <c r="BG237"/>
  <c r="BF237"/>
  <c r="T237"/>
  <c r="R237"/>
  <c r="P237"/>
  <c r="BK237"/>
  <c r="J237"/>
  <c r="BE237" s="1"/>
  <c r="BI235"/>
  <c r="BH235"/>
  <c r="BG235"/>
  <c r="BF235"/>
  <c r="T235"/>
  <c r="R235"/>
  <c r="P235"/>
  <c r="BK235"/>
  <c r="J235"/>
  <c r="BE235" s="1"/>
  <c r="BI233"/>
  <c r="BH233"/>
  <c r="BG233"/>
  <c r="BF233"/>
  <c r="T233"/>
  <c r="R233"/>
  <c r="P233"/>
  <c r="BK233"/>
  <c r="J233"/>
  <c r="BE233"/>
  <c r="BI231"/>
  <c r="BH231"/>
  <c r="BG231"/>
  <c r="BF231"/>
  <c r="T231"/>
  <c r="R231"/>
  <c r="P231"/>
  <c r="BK231"/>
  <c r="J231"/>
  <c r="BE231"/>
  <c r="BI229"/>
  <c r="BH229"/>
  <c r="BG229"/>
  <c r="BF229"/>
  <c r="T229"/>
  <c r="R229"/>
  <c r="P229"/>
  <c r="BK229"/>
  <c r="J229"/>
  <c r="BE229" s="1"/>
  <c r="BI227"/>
  <c r="BH227"/>
  <c r="BG227"/>
  <c r="BF227"/>
  <c r="T227"/>
  <c r="R227"/>
  <c r="P227"/>
  <c r="BK227"/>
  <c r="J227"/>
  <c r="BE227" s="1"/>
  <c r="BI225"/>
  <c r="BH225"/>
  <c r="BG225"/>
  <c r="BF225"/>
  <c r="T225"/>
  <c r="R225"/>
  <c r="R222" s="1"/>
  <c r="P225"/>
  <c r="P222" s="1"/>
  <c r="BK225"/>
  <c r="J225"/>
  <c r="BE225"/>
  <c r="BI223"/>
  <c r="BH223"/>
  <c r="BG223"/>
  <c r="BF223"/>
  <c r="T223"/>
  <c r="T222" s="1"/>
  <c r="R223"/>
  <c r="P223"/>
  <c r="BK223"/>
  <c r="BK222" s="1"/>
  <c r="J222" s="1"/>
  <c r="J68" s="1"/>
  <c r="J223"/>
  <c r="BE223" s="1"/>
  <c r="BI220"/>
  <c r="BH220"/>
  <c r="BG220"/>
  <c r="BF220"/>
  <c r="T220"/>
  <c r="T219" s="1"/>
  <c r="R220"/>
  <c r="R219"/>
  <c r="P220"/>
  <c r="P219"/>
  <c r="BK220"/>
  <c r="BK219" s="1"/>
  <c r="J219" s="1"/>
  <c r="J67" s="1"/>
  <c r="J220"/>
  <c r="BE220" s="1"/>
  <c r="BI218"/>
  <c r="BH218"/>
  <c r="BG218"/>
  <c r="BF218"/>
  <c r="T218"/>
  <c r="R218"/>
  <c r="P218"/>
  <c r="BK218"/>
  <c r="J218"/>
  <c r="BE218"/>
  <c r="BI216"/>
  <c r="BH216"/>
  <c r="BG216"/>
  <c r="BF216"/>
  <c r="T216"/>
  <c r="R216"/>
  <c r="P216"/>
  <c r="BK216"/>
  <c r="J216"/>
  <c r="BE216" s="1"/>
  <c r="BI214"/>
  <c r="BH214"/>
  <c r="BG214"/>
  <c r="BF214"/>
  <c r="T214"/>
  <c r="R214"/>
  <c r="P214"/>
  <c r="P211" s="1"/>
  <c r="BK214"/>
  <c r="J214"/>
  <c r="BE214" s="1"/>
  <c r="BI212"/>
  <c r="BH212"/>
  <c r="BG212"/>
  <c r="BF212"/>
  <c r="T212"/>
  <c r="T211" s="1"/>
  <c r="T210" s="1"/>
  <c r="R212"/>
  <c r="R211" s="1"/>
  <c r="P212"/>
  <c r="BK212"/>
  <c r="BK211" s="1"/>
  <c r="J212"/>
  <c r="BE212"/>
  <c r="BI209"/>
  <c r="BH209"/>
  <c r="BG209"/>
  <c r="BF209"/>
  <c r="T209"/>
  <c r="T208"/>
  <c r="R209"/>
  <c r="R208" s="1"/>
  <c r="P209"/>
  <c r="P208" s="1"/>
  <c r="BK209"/>
  <c r="BK208"/>
  <c r="J208" s="1"/>
  <c r="J64" s="1"/>
  <c r="J209"/>
  <c r="BE209"/>
  <c r="BI207"/>
  <c r="BH207"/>
  <c r="BG207"/>
  <c r="BF207"/>
  <c r="T207"/>
  <c r="R207"/>
  <c r="P207"/>
  <c r="BK207"/>
  <c r="J207"/>
  <c r="BE207" s="1"/>
  <c r="BI206"/>
  <c r="BH206"/>
  <c r="BG206"/>
  <c r="BF206"/>
  <c r="T206"/>
  <c r="R206"/>
  <c r="P206"/>
  <c r="BK206"/>
  <c r="J206"/>
  <c r="BE206"/>
  <c r="BI204"/>
  <c r="BH204"/>
  <c r="BG204"/>
  <c r="BF204"/>
  <c r="T204"/>
  <c r="T202" s="1"/>
  <c r="R204"/>
  <c r="R202" s="1"/>
  <c r="P204"/>
  <c r="BK204"/>
  <c r="J204"/>
  <c r="BE204"/>
  <c r="BI203"/>
  <c r="BH203"/>
  <c r="BG203"/>
  <c r="BF203"/>
  <c r="T203"/>
  <c r="R203"/>
  <c r="P203"/>
  <c r="P202" s="1"/>
  <c r="BK203"/>
  <c r="BK202" s="1"/>
  <c r="J202" s="1"/>
  <c r="J63" s="1"/>
  <c r="J203"/>
  <c r="BE203" s="1"/>
  <c r="BI198"/>
  <c r="BH198"/>
  <c r="BG198"/>
  <c r="BF198"/>
  <c r="T198"/>
  <c r="R198"/>
  <c r="P198"/>
  <c r="BK198"/>
  <c r="J198"/>
  <c r="BE198" s="1"/>
  <c r="BI196"/>
  <c r="BH196"/>
  <c r="BG196"/>
  <c r="BF196"/>
  <c r="T196"/>
  <c r="R196"/>
  <c r="P196"/>
  <c r="BK196"/>
  <c r="J196"/>
  <c r="BE196" s="1"/>
  <c r="BI194"/>
  <c r="BH194"/>
  <c r="BG194"/>
  <c r="BF194"/>
  <c r="T194"/>
  <c r="R194"/>
  <c r="P194"/>
  <c r="BK194"/>
  <c r="J194"/>
  <c r="BE194"/>
  <c r="BI193"/>
  <c r="BH193"/>
  <c r="BG193"/>
  <c r="BF193"/>
  <c r="T193"/>
  <c r="R193"/>
  <c r="P193"/>
  <c r="BK193"/>
  <c r="J193"/>
  <c r="BE193"/>
  <c r="BI191"/>
  <c r="BH191"/>
  <c r="BG191"/>
  <c r="BF191"/>
  <c r="T191"/>
  <c r="R191"/>
  <c r="P191"/>
  <c r="BK191"/>
  <c r="J191"/>
  <c r="BE191" s="1"/>
  <c r="BI189"/>
  <c r="BH189"/>
  <c r="BG189"/>
  <c r="BF189"/>
  <c r="T189"/>
  <c r="R189"/>
  <c r="P189"/>
  <c r="BK189"/>
  <c r="J189"/>
  <c r="BE189" s="1"/>
  <c r="BI187"/>
  <c r="BH187"/>
  <c r="BG187"/>
  <c r="BF187"/>
  <c r="T187"/>
  <c r="R187"/>
  <c r="P187"/>
  <c r="BK187"/>
  <c r="J187"/>
  <c r="BE187"/>
  <c r="BI185"/>
  <c r="BH185"/>
  <c r="BG185"/>
  <c r="BF185"/>
  <c r="T185"/>
  <c r="R185"/>
  <c r="P185"/>
  <c r="BK185"/>
  <c r="J185"/>
  <c r="BE185"/>
  <c r="BI183"/>
  <c r="BH183"/>
  <c r="BG183"/>
  <c r="BF183"/>
  <c r="T183"/>
  <c r="R183"/>
  <c r="P183"/>
  <c r="BK183"/>
  <c r="J183"/>
  <c r="BE183" s="1"/>
  <c r="BI182"/>
  <c r="BH182"/>
  <c r="BG182"/>
  <c r="BF182"/>
  <c r="T182"/>
  <c r="R182"/>
  <c r="P182"/>
  <c r="BK182"/>
  <c r="J182"/>
  <c r="BE182" s="1"/>
  <c r="BI180"/>
  <c r="BH180"/>
  <c r="BG180"/>
  <c r="BF180"/>
  <c r="T180"/>
  <c r="R180"/>
  <c r="P180"/>
  <c r="BK180"/>
  <c r="J180"/>
  <c r="BE180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 s="1"/>
  <c r="BI175"/>
  <c r="BH175"/>
  <c r="BG175"/>
  <c r="BF175"/>
  <c r="T175"/>
  <c r="R175"/>
  <c r="P175"/>
  <c r="BK175"/>
  <c r="J175"/>
  <c r="BE175" s="1"/>
  <c r="BI173"/>
  <c r="BH173"/>
  <c r="BG173"/>
  <c r="BF173"/>
  <c r="T173"/>
  <c r="R173"/>
  <c r="P173"/>
  <c r="BK173"/>
  <c r="J173"/>
  <c r="BE173"/>
  <c r="BI171"/>
  <c r="BH171"/>
  <c r="BG171"/>
  <c r="BF171"/>
  <c r="T171"/>
  <c r="R171"/>
  <c r="P171"/>
  <c r="BK171"/>
  <c r="J171"/>
  <c r="BE171"/>
  <c r="BI169"/>
  <c r="BH169"/>
  <c r="BG169"/>
  <c r="BF169"/>
  <c r="T169"/>
  <c r="R169"/>
  <c r="P169"/>
  <c r="BK169"/>
  <c r="J169"/>
  <c r="BE169" s="1"/>
  <c r="BI167"/>
  <c r="BH167"/>
  <c r="BG167"/>
  <c r="BF167"/>
  <c r="T167"/>
  <c r="R167"/>
  <c r="P167"/>
  <c r="BK167"/>
  <c r="J167"/>
  <c r="BE167" s="1"/>
  <c r="BI165"/>
  <c r="BH165"/>
  <c r="BG165"/>
  <c r="BF165"/>
  <c r="T165"/>
  <c r="R165"/>
  <c r="P165"/>
  <c r="BK165"/>
  <c r="J165"/>
  <c r="BE165"/>
  <c r="BI164"/>
  <c r="BH164"/>
  <c r="BG164"/>
  <c r="BF164"/>
  <c r="T164"/>
  <c r="T161" s="1"/>
  <c r="R164"/>
  <c r="R161" s="1"/>
  <c r="P164"/>
  <c r="BK164"/>
  <c r="J164"/>
  <c r="BE164"/>
  <c r="BI162"/>
  <c r="BH162"/>
  <c r="BG162"/>
  <c r="BF162"/>
  <c r="T162"/>
  <c r="R162"/>
  <c r="P162"/>
  <c r="P161" s="1"/>
  <c r="BK162"/>
  <c r="BK161" s="1"/>
  <c r="J161" s="1"/>
  <c r="J62" s="1"/>
  <c r="J162"/>
  <c r="BE162" s="1"/>
  <c r="BI159"/>
  <c r="BH159"/>
  <c r="BG159"/>
  <c r="BF159"/>
  <c r="T159"/>
  <c r="R159"/>
  <c r="P159"/>
  <c r="BK159"/>
  <c r="J159"/>
  <c r="BE159" s="1"/>
  <c r="BI157"/>
  <c r="BH157"/>
  <c r="BG157"/>
  <c r="BF157"/>
  <c r="T157"/>
  <c r="R157"/>
  <c r="P157"/>
  <c r="BK157"/>
  <c r="J157"/>
  <c r="BE157" s="1"/>
  <c r="BI156"/>
  <c r="BH156"/>
  <c r="BG156"/>
  <c r="BF156"/>
  <c r="T156"/>
  <c r="R156"/>
  <c r="P156"/>
  <c r="BK156"/>
  <c r="J156"/>
  <c r="BE156"/>
  <c r="BI154"/>
  <c r="BH154"/>
  <c r="BG154"/>
  <c r="BF154"/>
  <c r="T154"/>
  <c r="R154"/>
  <c r="P154"/>
  <c r="BK154"/>
  <c r="J154"/>
  <c r="BE154"/>
  <c r="BI152"/>
  <c r="BH152"/>
  <c r="BG152"/>
  <c r="BF152"/>
  <c r="T152"/>
  <c r="R152"/>
  <c r="P152"/>
  <c r="BK152"/>
  <c r="J152"/>
  <c r="BE152" s="1"/>
  <c r="BI151"/>
  <c r="BH151"/>
  <c r="BG151"/>
  <c r="BF151"/>
  <c r="T151"/>
  <c r="R151"/>
  <c r="P151"/>
  <c r="BK151"/>
  <c r="J151"/>
  <c r="BE151" s="1"/>
  <c r="BI149"/>
  <c r="BH149"/>
  <c r="BG149"/>
  <c r="BF149"/>
  <c r="T149"/>
  <c r="R149"/>
  <c r="P149"/>
  <c r="BK149"/>
  <c r="J149"/>
  <c r="BE149"/>
  <c r="BI147"/>
  <c r="BH147"/>
  <c r="BG147"/>
  <c r="BF147"/>
  <c r="T147"/>
  <c r="R147"/>
  <c r="P147"/>
  <c r="BK147"/>
  <c r="J147"/>
  <c r="BE147"/>
  <c r="BI145"/>
  <c r="BH145"/>
  <c r="BG145"/>
  <c r="BF145"/>
  <c r="T145"/>
  <c r="R145"/>
  <c r="P145"/>
  <c r="BK145"/>
  <c r="J145"/>
  <c r="BE145" s="1"/>
  <c r="BI143"/>
  <c r="BH143"/>
  <c r="BG143"/>
  <c r="BF143"/>
  <c r="T143"/>
  <c r="R143"/>
  <c r="P143"/>
  <c r="BK143"/>
  <c r="J143"/>
  <c r="BE143" s="1"/>
  <c r="BI141"/>
  <c r="BH141"/>
  <c r="BG141"/>
  <c r="BF141"/>
  <c r="T141"/>
  <c r="R141"/>
  <c r="P141"/>
  <c r="BK141"/>
  <c r="J141"/>
  <c r="BE141"/>
  <c r="BI139"/>
  <c r="BH139"/>
  <c r="BG139"/>
  <c r="BF139"/>
  <c r="T139"/>
  <c r="R139"/>
  <c r="P139"/>
  <c r="BK139"/>
  <c r="J139"/>
  <c r="BE139"/>
  <c r="BI137"/>
  <c r="BH137"/>
  <c r="BG137"/>
  <c r="BF137"/>
  <c r="T137"/>
  <c r="R137"/>
  <c r="P137"/>
  <c r="BK137"/>
  <c r="J137"/>
  <c r="BE137" s="1"/>
  <c r="BI135"/>
  <c r="BH135"/>
  <c r="BG135"/>
  <c r="BF135"/>
  <c r="T135"/>
  <c r="R135"/>
  <c r="P135"/>
  <c r="BK135"/>
  <c r="J135"/>
  <c r="BE135" s="1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 s="1"/>
  <c r="BI128"/>
  <c r="BH128"/>
  <c r="BG128"/>
  <c r="BF128"/>
  <c r="T128"/>
  <c r="R128"/>
  <c r="P128"/>
  <c r="BK128"/>
  <c r="J128"/>
  <c r="BE128" s="1"/>
  <c r="BI126"/>
  <c r="BH126"/>
  <c r="BG126"/>
  <c r="BF126"/>
  <c r="T126"/>
  <c r="R126"/>
  <c r="R124" s="1"/>
  <c r="P126"/>
  <c r="P124" s="1"/>
  <c r="BK126"/>
  <c r="J126"/>
  <c r="BE126"/>
  <c r="BI125"/>
  <c r="BH125"/>
  <c r="BG125"/>
  <c r="BF125"/>
  <c r="T125"/>
  <c r="T124" s="1"/>
  <c r="R125"/>
  <c r="P125"/>
  <c r="BK125"/>
  <c r="BK124" s="1"/>
  <c r="J124" s="1"/>
  <c r="J61" s="1"/>
  <c r="J125"/>
  <c r="BE125" s="1"/>
  <c r="BI122"/>
  <c r="BH122"/>
  <c r="BG122"/>
  <c r="BF122"/>
  <c r="T122"/>
  <c r="T119" s="1"/>
  <c r="R122"/>
  <c r="R119" s="1"/>
  <c r="P122"/>
  <c r="BK122"/>
  <c r="J122"/>
  <c r="BE122"/>
  <c r="BI120"/>
  <c r="BH120"/>
  <c r="BG120"/>
  <c r="BF120"/>
  <c r="T120"/>
  <c r="R120"/>
  <c r="P120"/>
  <c r="P119" s="1"/>
  <c r="BK120"/>
  <c r="BK119" s="1"/>
  <c r="J119" s="1"/>
  <c r="J60" s="1"/>
  <c r="J120"/>
  <c r="BE120" s="1"/>
  <c r="BI117"/>
  <c r="BH117"/>
  <c r="BG117"/>
  <c r="BF117"/>
  <c r="T117"/>
  <c r="R117"/>
  <c r="P117"/>
  <c r="BK117"/>
  <c r="J117"/>
  <c r="BE117" s="1"/>
  <c r="BI115"/>
  <c r="BH115"/>
  <c r="BG115"/>
  <c r="BF115"/>
  <c r="T115"/>
  <c r="R115"/>
  <c r="P115"/>
  <c r="BK115"/>
  <c r="J115"/>
  <c r="BE115" s="1"/>
  <c r="BI114"/>
  <c r="BH114"/>
  <c r="BG114"/>
  <c r="BF114"/>
  <c r="T114"/>
  <c r="R114"/>
  <c r="P114"/>
  <c r="BK114"/>
  <c r="J114"/>
  <c r="BE114"/>
  <c r="BI112"/>
  <c r="BH112"/>
  <c r="BG112"/>
  <c r="BF112"/>
  <c r="T112"/>
  <c r="T109" s="1"/>
  <c r="R112"/>
  <c r="R109" s="1"/>
  <c r="P112"/>
  <c r="BK112"/>
  <c r="J112"/>
  <c r="BE112"/>
  <c r="BI110"/>
  <c r="BH110"/>
  <c r="BG110"/>
  <c r="BF110"/>
  <c r="T110"/>
  <c r="R110"/>
  <c r="P110"/>
  <c r="P109" s="1"/>
  <c r="BK110"/>
  <c r="BK109" s="1"/>
  <c r="J109" s="1"/>
  <c r="J59" s="1"/>
  <c r="J110"/>
  <c r="BE110" s="1"/>
  <c r="BI107"/>
  <c r="BH107"/>
  <c r="BG107"/>
  <c r="BF107"/>
  <c r="T107"/>
  <c r="R107"/>
  <c r="P107"/>
  <c r="BK107"/>
  <c r="J107"/>
  <c r="BE107" s="1"/>
  <c r="BI105"/>
  <c r="BH105"/>
  <c r="BG105"/>
  <c r="BF105"/>
  <c r="T105"/>
  <c r="R105"/>
  <c r="P105"/>
  <c r="BK105"/>
  <c r="J105"/>
  <c r="BE105" s="1"/>
  <c r="BI103"/>
  <c r="BH103"/>
  <c r="BG103"/>
  <c r="BF103"/>
  <c r="T103"/>
  <c r="R103"/>
  <c r="P103"/>
  <c r="BK103"/>
  <c r="J103"/>
  <c r="BE103"/>
  <c r="BI101"/>
  <c r="BH101"/>
  <c r="BG101"/>
  <c r="BF101"/>
  <c r="F31" s="1"/>
  <c r="BA54" i="1" s="1"/>
  <c r="T101" i="4"/>
  <c r="R101"/>
  <c r="P101"/>
  <c r="BK101"/>
  <c r="J101"/>
  <c r="BE101"/>
  <c r="BI100"/>
  <c r="BH100"/>
  <c r="BG100"/>
  <c r="F32" s="1"/>
  <c r="BB54" i="1" s="1"/>
  <c r="BF100" i="4"/>
  <c r="T100"/>
  <c r="R100"/>
  <c r="P100"/>
  <c r="BK100"/>
  <c r="J100"/>
  <c r="BE100" s="1"/>
  <c r="BI98"/>
  <c r="F34" s="1"/>
  <c r="BD54" i="1" s="1"/>
  <c r="BH98" i="4"/>
  <c r="BG98"/>
  <c r="BF98"/>
  <c r="T98"/>
  <c r="R98"/>
  <c r="P98"/>
  <c r="BK98"/>
  <c r="J98"/>
  <c r="BE98" s="1"/>
  <c r="BI96"/>
  <c r="BH96"/>
  <c r="BG96"/>
  <c r="BF96"/>
  <c r="T96"/>
  <c r="T93" s="1"/>
  <c r="R96"/>
  <c r="P96"/>
  <c r="P93" s="1"/>
  <c r="BK96"/>
  <c r="J96"/>
  <c r="BE96"/>
  <c r="BI94"/>
  <c r="BH94"/>
  <c r="F33" s="1"/>
  <c r="BC54" i="1" s="1"/>
  <c r="BG94" i="4"/>
  <c r="BF94"/>
  <c r="J31"/>
  <c r="AW54" i="1" s="1"/>
  <c r="T94" i="4"/>
  <c r="R94"/>
  <c r="R93" s="1"/>
  <c r="R92" s="1"/>
  <c r="P94"/>
  <c r="BK94"/>
  <c r="BK93" s="1"/>
  <c r="J94"/>
  <c r="BE94" s="1"/>
  <c r="J87"/>
  <c r="F87"/>
  <c r="F85"/>
  <c r="E83"/>
  <c r="J51"/>
  <c r="F51"/>
  <c r="F49"/>
  <c r="E47"/>
  <c r="J18"/>
  <c r="E18"/>
  <c r="F52" s="1"/>
  <c r="J17"/>
  <c r="J12"/>
  <c r="J49" s="1"/>
  <c r="E7"/>
  <c r="E45" s="1"/>
  <c r="E81"/>
  <c r="AY53" i="1"/>
  <c r="AX53"/>
  <c r="BI189" i="3"/>
  <c r="BH189"/>
  <c r="BG189"/>
  <c r="BF189"/>
  <c r="T189"/>
  <c r="T188" s="1"/>
  <c r="T187" s="1"/>
  <c r="R189"/>
  <c r="R188" s="1"/>
  <c r="R187" s="1"/>
  <c r="P189"/>
  <c r="P188" s="1"/>
  <c r="P187" s="1"/>
  <c r="BK189"/>
  <c r="BK188"/>
  <c r="J188"/>
  <c r="J70" s="1"/>
  <c r="BK187"/>
  <c r="J187" s="1"/>
  <c r="J69" s="1"/>
  <c r="J189"/>
  <c r="BE189" s="1"/>
  <c r="BI186"/>
  <c r="BH186"/>
  <c r="BG186"/>
  <c r="BF186"/>
  <c r="T186"/>
  <c r="T185" s="1"/>
  <c r="R186"/>
  <c r="R185" s="1"/>
  <c r="P186"/>
  <c r="P185"/>
  <c r="BK186"/>
  <c r="BK185" s="1"/>
  <c r="J185" s="1"/>
  <c r="J68" s="1"/>
  <c r="J186"/>
  <c r="BE186"/>
  <c r="BI183"/>
  <c r="BH183"/>
  <c r="BG183"/>
  <c r="BF183"/>
  <c r="T183"/>
  <c r="R183"/>
  <c r="P183"/>
  <c r="BK183"/>
  <c r="J183"/>
  <c r="BE183"/>
  <c r="BI181"/>
  <c r="BH181"/>
  <c r="BG181"/>
  <c r="BF181"/>
  <c r="T181"/>
  <c r="R181"/>
  <c r="P181"/>
  <c r="BK181"/>
  <c r="J181"/>
  <c r="BE181" s="1"/>
  <c r="BI180"/>
  <c r="BH180"/>
  <c r="BG180"/>
  <c r="BF180"/>
  <c r="T180"/>
  <c r="R180"/>
  <c r="P180"/>
  <c r="BK180"/>
  <c r="J180"/>
  <c r="BE180" s="1"/>
  <c r="BI179"/>
  <c r="BH179"/>
  <c r="BG179"/>
  <c r="BF179"/>
  <c r="T179"/>
  <c r="R179"/>
  <c r="P179"/>
  <c r="BK179"/>
  <c r="J179"/>
  <c r="BE179" s="1"/>
  <c r="BI177"/>
  <c r="BH177"/>
  <c r="BG177"/>
  <c r="BF177"/>
  <c r="T177"/>
  <c r="R177"/>
  <c r="P177"/>
  <c r="BK177"/>
  <c r="J177"/>
  <c r="BE177"/>
  <c r="BI175"/>
  <c r="BH175"/>
  <c r="BG175"/>
  <c r="BF175"/>
  <c r="T175"/>
  <c r="R175"/>
  <c r="P175"/>
  <c r="BK175"/>
  <c r="J175"/>
  <c r="BE175" s="1"/>
  <c r="BI173"/>
  <c r="BH173"/>
  <c r="BG173"/>
  <c r="BF173"/>
  <c r="T173"/>
  <c r="T172"/>
  <c r="R173"/>
  <c r="R172" s="1"/>
  <c r="P173"/>
  <c r="P172" s="1"/>
  <c r="BK173"/>
  <c r="BK172" s="1"/>
  <c r="J172" s="1"/>
  <c r="J67" s="1"/>
  <c r="J173"/>
  <c r="BE173" s="1"/>
  <c r="BI171"/>
  <c r="BH171"/>
  <c r="BG171"/>
  <c r="BF171"/>
  <c r="T171"/>
  <c r="R171"/>
  <c r="P171"/>
  <c r="BK171"/>
  <c r="J171"/>
  <c r="BE171" s="1"/>
  <c r="BI170"/>
  <c r="BH170"/>
  <c r="BG170"/>
  <c r="BF170"/>
  <c r="T170"/>
  <c r="R170"/>
  <c r="P170"/>
  <c r="BK170"/>
  <c r="J170"/>
  <c r="BE170" s="1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 s="1"/>
  <c r="BI163"/>
  <c r="BH163"/>
  <c r="BG163"/>
  <c r="BF163"/>
  <c r="T163"/>
  <c r="R163"/>
  <c r="P163"/>
  <c r="BK163"/>
  <c r="J163"/>
  <c r="BE163" s="1"/>
  <c r="BI162"/>
  <c r="BH162"/>
  <c r="BG162"/>
  <c r="BF162"/>
  <c r="T162"/>
  <c r="R162"/>
  <c r="P162"/>
  <c r="BK162"/>
  <c r="J162"/>
  <c r="BE162" s="1"/>
  <c r="BI161"/>
  <c r="BH161"/>
  <c r="BG161"/>
  <c r="BF161"/>
  <c r="T161"/>
  <c r="R161"/>
  <c r="P161"/>
  <c r="BK161"/>
  <c r="J161"/>
  <c r="BE161"/>
  <c r="BI159"/>
  <c r="BH159"/>
  <c r="BG159"/>
  <c r="BF159"/>
  <c r="T159"/>
  <c r="T158" s="1"/>
  <c r="R159"/>
  <c r="R158"/>
  <c r="P159"/>
  <c r="P158" s="1"/>
  <c r="BK159"/>
  <c r="BK158" s="1"/>
  <c r="J158" s="1"/>
  <c r="J66" s="1"/>
  <c r="J159"/>
  <c r="BE159"/>
  <c r="BI157"/>
  <c r="BH157"/>
  <c r="BG157"/>
  <c r="BF157"/>
  <c r="T157"/>
  <c r="R157"/>
  <c r="P157"/>
  <c r="BK157"/>
  <c r="J157"/>
  <c r="BE157" s="1"/>
  <c r="BI156"/>
  <c r="BH156"/>
  <c r="BG156"/>
  <c r="BF156"/>
  <c r="T156"/>
  <c r="R156"/>
  <c r="P156"/>
  <c r="BK156"/>
  <c r="J156"/>
  <c r="BE156" s="1"/>
  <c r="BI154"/>
  <c r="BH154"/>
  <c r="BG154"/>
  <c r="BF154"/>
  <c r="T154"/>
  <c r="R154"/>
  <c r="P154"/>
  <c r="BK154"/>
  <c r="J154"/>
  <c r="BE154" s="1"/>
  <c r="BI152"/>
  <c r="BH152"/>
  <c r="BG152"/>
  <c r="BF152"/>
  <c r="T152"/>
  <c r="R152"/>
  <c r="P152"/>
  <c r="BK152"/>
  <c r="J152"/>
  <c r="BE152"/>
  <c r="BI150"/>
  <c r="BH150"/>
  <c r="BG150"/>
  <c r="BF150"/>
  <c r="T150"/>
  <c r="R150"/>
  <c r="P150"/>
  <c r="BK150"/>
  <c r="J150"/>
  <c r="BE150" s="1"/>
  <c r="BI148"/>
  <c r="BH148"/>
  <c r="BG148"/>
  <c r="BF148"/>
  <c r="T148"/>
  <c r="T147"/>
  <c r="R148"/>
  <c r="R147" s="1"/>
  <c r="P148"/>
  <c r="P147" s="1"/>
  <c r="BK148"/>
  <c r="BK147" s="1"/>
  <c r="J147" s="1"/>
  <c r="J65" s="1"/>
  <c r="J148"/>
  <c r="BE148" s="1"/>
  <c r="BI146"/>
  <c r="BH146"/>
  <c r="BG146"/>
  <c r="BF146"/>
  <c r="T146"/>
  <c r="R146"/>
  <c r="P146"/>
  <c r="BK146"/>
  <c r="BK141" s="1"/>
  <c r="J146"/>
  <c r="BE146" s="1"/>
  <c r="BI144"/>
  <c r="BH144"/>
  <c r="BG144"/>
  <c r="BF144"/>
  <c r="T144"/>
  <c r="R144"/>
  <c r="R141" s="1"/>
  <c r="R140" s="1"/>
  <c r="P144"/>
  <c r="BK144"/>
  <c r="J144"/>
  <c r="BE144" s="1"/>
  <c r="BI142"/>
  <c r="BH142"/>
  <c r="BG142"/>
  <c r="BF142"/>
  <c r="T142"/>
  <c r="T141" s="1"/>
  <c r="T140" s="1"/>
  <c r="R142"/>
  <c r="P142"/>
  <c r="P141" s="1"/>
  <c r="P140" s="1"/>
  <c r="BK142"/>
  <c r="J142"/>
  <c r="BE142" s="1"/>
  <c r="BI139"/>
  <c r="BH139"/>
  <c r="BG139"/>
  <c r="BF139"/>
  <c r="T139"/>
  <c r="T138" s="1"/>
  <c r="R139"/>
  <c r="R138" s="1"/>
  <c r="P139"/>
  <c r="P138" s="1"/>
  <c r="BK139"/>
  <c r="BK138"/>
  <c r="J138" s="1"/>
  <c r="J62" s="1"/>
  <c r="J139"/>
  <c r="BE139" s="1"/>
  <c r="BI137"/>
  <c r="BH137"/>
  <c r="BG137"/>
  <c r="BF137"/>
  <c r="T137"/>
  <c r="R137"/>
  <c r="P137"/>
  <c r="BK137"/>
  <c r="J137"/>
  <c r="BE137" s="1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 s="1"/>
  <c r="BI132"/>
  <c r="BH132"/>
  <c r="BG132"/>
  <c r="BF132"/>
  <c r="T132"/>
  <c r="R132"/>
  <c r="P132"/>
  <c r="BK132"/>
  <c r="J132"/>
  <c r="BE132" s="1"/>
  <c r="BI131"/>
  <c r="BH131"/>
  <c r="BG131"/>
  <c r="BF131"/>
  <c r="T131"/>
  <c r="R131"/>
  <c r="P131"/>
  <c r="BK131"/>
  <c r="J131"/>
  <c r="BE131" s="1"/>
  <c r="BI129"/>
  <c r="BH129"/>
  <c r="BG129"/>
  <c r="BF129"/>
  <c r="T129"/>
  <c r="R129"/>
  <c r="P129"/>
  <c r="BK129"/>
  <c r="J129"/>
  <c r="BE129"/>
  <c r="BI127"/>
  <c r="BH127"/>
  <c r="BG127"/>
  <c r="BF127"/>
  <c r="T127"/>
  <c r="R127"/>
  <c r="P127"/>
  <c r="BK127"/>
  <c r="J127"/>
  <c r="BE127" s="1"/>
  <c r="BI125"/>
  <c r="BH125"/>
  <c r="BG125"/>
  <c r="BF125"/>
  <c r="T125"/>
  <c r="T124"/>
  <c r="R125"/>
  <c r="R124" s="1"/>
  <c r="P125"/>
  <c r="P124" s="1"/>
  <c r="BK125"/>
  <c r="BK124" s="1"/>
  <c r="J124" s="1"/>
  <c r="J61" s="1"/>
  <c r="J125"/>
  <c r="BE125" s="1"/>
  <c r="BI123"/>
  <c r="BH123"/>
  <c r="BG123"/>
  <c r="BF123"/>
  <c r="T123"/>
  <c r="T122"/>
  <c r="R123"/>
  <c r="R122" s="1"/>
  <c r="P123"/>
  <c r="P122" s="1"/>
  <c r="BK123"/>
  <c r="BK122" s="1"/>
  <c r="J122" s="1"/>
  <c r="J60" s="1"/>
  <c r="J123"/>
  <c r="BE123" s="1"/>
  <c r="BI120"/>
  <c r="BH120"/>
  <c r="BG120"/>
  <c r="BF120"/>
  <c r="T120"/>
  <c r="R120"/>
  <c r="P120"/>
  <c r="BK120"/>
  <c r="J120"/>
  <c r="BE120" s="1"/>
  <c r="BI118"/>
  <c r="BH118"/>
  <c r="BG118"/>
  <c r="BF118"/>
  <c r="T118"/>
  <c r="R118"/>
  <c r="P118"/>
  <c r="BK118"/>
  <c r="J118"/>
  <c r="BE118" s="1"/>
  <c r="BI117"/>
  <c r="BH117"/>
  <c r="BG117"/>
  <c r="BF117"/>
  <c r="T117"/>
  <c r="R117"/>
  <c r="P117"/>
  <c r="BK117"/>
  <c r="J117"/>
  <c r="BE117"/>
  <c r="BI115"/>
  <c r="BH115"/>
  <c r="BG115"/>
  <c r="BF115"/>
  <c r="T115"/>
  <c r="R115"/>
  <c r="P115"/>
  <c r="BK115"/>
  <c r="J115"/>
  <c r="BE115" s="1"/>
  <c r="BI113"/>
  <c r="BH113"/>
  <c r="BG113"/>
  <c r="BF113"/>
  <c r="T113"/>
  <c r="R113"/>
  <c r="P113"/>
  <c r="BK113"/>
  <c r="J113"/>
  <c r="BE113" s="1"/>
  <c r="BI111"/>
  <c r="BH111"/>
  <c r="BG111"/>
  <c r="BF111"/>
  <c r="T111"/>
  <c r="R111"/>
  <c r="P111"/>
  <c r="BK111"/>
  <c r="J111"/>
  <c r="BE111" s="1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 s="1"/>
  <c r="BI106"/>
  <c r="BH106"/>
  <c r="BG106"/>
  <c r="BF106"/>
  <c r="T106"/>
  <c r="R106"/>
  <c r="P106"/>
  <c r="BK106"/>
  <c r="J106"/>
  <c r="BE106" s="1"/>
  <c r="BI104"/>
  <c r="BH104"/>
  <c r="BG104"/>
  <c r="BF104"/>
  <c r="T104"/>
  <c r="T103" s="1"/>
  <c r="R104"/>
  <c r="R103" s="1"/>
  <c r="P104"/>
  <c r="P103" s="1"/>
  <c r="BK104"/>
  <c r="BK103"/>
  <c r="J103" s="1"/>
  <c r="J59" s="1"/>
  <c r="J104"/>
  <c r="BE104" s="1"/>
  <c r="BI101"/>
  <c r="BH101"/>
  <c r="BG101"/>
  <c r="BF101"/>
  <c r="T101"/>
  <c r="R101"/>
  <c r="P101"/>
  <c r="BK101"/>
  <c r="J101"/>
  <c r="BE101" s="1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 s="1"/>
  <c r="BI97"/>
  <c r="BH97"/>
  <c r="BG97"/>
  <c r="BF97"/>
  <c r="T97"/>
  <c r="R97"/>
  <c r="P97"/>
  <c r="BK97"/>
  <c r="BK92" s="1"/>
  <c r="J97"/>
  <c r="BE97" s="1"/>
  <c r="BI96"/>
  <c r="BH96"/>
  <c r="BG96"/>
  <c r="BF96"/>
  <c r="T96"/>
  <c r="R96"/>
  <c r="P96"/>
  <c r="BK96"/>
  <c r="J96"/>
  <c r="BE96" s="1"/>
  <c r="BI95"/>
  <c r="BH95"/>
  <c r="F33" s="1"/>
  <c r="BC53" i="1" s="1"/>
  <c r="BG95" i="3"/>
  <c r="BF95"/>
  <c r="T95"/>
  <c r="R95"/>
  <c r="P95"/>
  <c r="BK95"/>
  <c r="J95"/>
  <c r="BE95"/>
  <c r="F30" s="1"/>
  <c r="AZ53" i="1" s="1"/>
  <c r="BI93" i="3"/>
  <c r="F34" s="1"/>
  <c r="BD53" i="1" s="1"/>
  <c r="BH93" i="3"/>
  <c r="BG93"/>
  <c r="F32"/>
  <c r="BB53" i="1" s="1"/>
  <c r="BF93" i="3"/>
  <c r="F31" s="1"/>
  <c r="BA53" i="1" s="1"/>
  <c r="T93" i="3"/>
  <c r="T92"/>
  <c r="R93"/>
  <c r="R92" s="1"/>
  <c r="R91" s="1"/>
  <c r="R90" s="1"/>
  <c r="P93"/>
  <c r="P92"/>
  <c r="BK93"/>
  <c r="J93"/>
  <c r="BE93"/>
  <c r="J86"/>
  <c r="F86"/>
  <c r="F84"/>
  <c r="E82"/>
  <c r="J51"/>
  <c r="F51"/>
  <c r="F49"/>
  <c r="E47"/>
  <c r="J18"/>
  <c r="E18"/>
  <c r="F52" s="1"/>
  <c r="J17"/>
  <c r="J12"/>
  <c r="J49" s="1"/>
  <c r="J84"/>
  <c r="E7"/>
  <c r="E80"/>
  <c r="E45"/>
  <c r="AY52" i="1"/>
  <c r="AX52"/>
  <c r="BI189" i="2"/>
  <c r="BH189"/>
  <c r="BG189"/>
  <c r="BF189"/>
  <c r="T189"/>
  <c r="T188" s="1"/>
  <c r="T187" s="1"/>
  <c r="R189"/>
  <c r="R188" s="1"/>
  <c r="R187" s="1"/>
  <c r="P189"/>
  <c r="P188"/>
  <c r="P187"/>
  <c r="BK189"/>
  <c r="BK188" s="1"/>
  <c r="J189"/>
  <c r="BE189"/>
  <c r="BI186"/>
  <c r="BH186"/>
  <c r="BG186"/>
  <c r="BF186"/>
  <c r="T186"/>
  <c r="R186"/>
  <c r="P186"/>
  <c r="BK186"/>
  <c r="J186"/>
  <c r="BE186" s="1"/>
  <c r="BI183"/>
  <c r="BH183"/>
  <c r="BG183"/>
  <c r="BF183"/>
  <c r="T183"/>
  <c r="R183"/>
  <c r="P183"/>
  <c r="BK183"/>
  <c r="J183"/>
  <c r="BE183"/>
  <c r="BI180"/>
  <c r="BH180"/>
  <c r="BG180"/>
  <c r="BF180"/>
  <c r="T180"/>
  <c r="T177" s="1"/>
  <c r="T176" s="1"/>
  <c r="R180"/>
  <c r="P180"/>
  <c r="BK180"/>
  <c r="J180"/>
  <c r="BE180"/>
  <c r="BI178"/>
  <c r="BH178"/>
  <c r="BG178"/>
  <c r="BF178"/>
  <c r="T178"/>
  <c r="R178"/>
  <c r="R177"/>
  <c r="R176" s="1"/>
  <c r="P178"/>
  <c r="P177" s="1"/>
  <c r="P176" s="1"/>
  <c r="BK178"/>
  <c r="BK177" s="1"/>
  <c r="J178"/>
  <c r="BE178" s="1"/>
  <c r="BI175"/>
  <c r="BH175"/>
  <c r="BG175"/>
  <c r="BF175"/>
  <c r="T175"/>
  <c r="T174" s="1"/>
  <c r="R175"/>
  <c r="R174"/>
  <c r="P175"/>
  <c r="P174"/>
  <c r="BK175"/>
  <c r="BK174" s="1"/>
  <c r="J174" s="1"/>
  <c r="J63" s="1"/>
  <c r="J175"/>
  <c r="BE175" s="1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 s="1"/>
  <c r="BI170"/>
  <c r="BH170"/>
  <c r="BG170"/>
  <c r="BF170"/>
  <c r="T170"/>
  <c r="R170"/>
  <c r="P170"/>
  <c r="P168" s="1"/>
  <c r="BK170"/>
  <c r="BK168" s="1"/>
  <c r="J168" s="1"/>
  <c r="J62" s="1"/>
  <c r="J170"/>
  <c r="BE170" s="1"/>
  <c r="BI169"/>
  <c r="BH169"/>
  <c r="BG169"/>
  <c r="BF169"/>
  <c r="T169"/>
  <c r="T168" s="1"/>
  <c r="R169"/>
  <c r="R168" s="1"/>
  <c r="P169"/>
  <c r="BK169"/>
  <c r="J169"/>
  <c r="BE169" s="1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 s="1"/>
  <c r="BI163"/>
  <c r="BH163"/>
  <c r="BG163"/>
  <c r="BF163"/>
  <c r="T163"/>
  <c r="R163"/>
  <c r="P163"/>
  <c r="BK163"/>
  <c r="J163"/>
  <c r="BE163" s="1"/>
  <c r="BI161"/>
  <c r="BH161"/>
  <c r="BG161"/>
  <c r="BF161"/>
  <c r="T161"/>
  <c r="R161"/>
  <c r="P161"/>
  <c r="BK161"/>
  <c r="J161"/>
  <c r="BE161"/>
  <c r="BI159"/>
  <c r="BH159"/>
  <c r="BG159"/>
  <c r="BF159"/>
  <c r="T159"/>
  <c r="R159"/>
  <c r="P159"/>
  <c r="BK159"/>
  <c r="J159"/>
  <c r="BE159"/>
  <c r="BI157"/>
  <c r="BH157"/>
  <c r="BG157"/>
  <c r="BF157"/>
  <c r="T157"/>
  <c r="R157"/>
  <c r="P157"/>
  <c r="BK157"/>
  <c r="J157"/>
  <c r="BE157" s="1"/>
  <c r="BI156"/>
  <c r="BH156"/>
  <c r="BG156"/>
  <c r="BF156"/>
  <c r="T156"/>
  <c r="R156"/>
  <c r="P156"/>
  <c r="BK156"/>
  <c r="J156"/>
  <c r="BE156" s="1"/>
  <c r="BI154"/>
  <c r="BH154"/>
  <c r="BG154"/>
  <c r="BF154"/>
  <c r="T154"/>
  <c r="R154"/>
  <c r="P154"/>
  <c r="BK154"/>
  <c r="J154"/>
  <c r="BE154"/>
  <c r="BI152"/>
  <c r="BH152"/>
  <c r="BG152"/>
  <c r="BF152"/>
  <c r="T152"/>
  <c r="R152"/>
  <c r="P152"/>
  <c r="BK152"/>
  <c r="J152"/>
  <c r="BE152"/>
  <c r="BI150"/>
  <c r="BH150"/>
  <c r="BG150"/>
  <c r="BF150"/>
  <c r="T150"/>
  <c r="R150"/>
  <c r="P150"/>
  <c r="BK150"/>
  <c r="J150"/>
  <c r="BE150" s="1"/>
  <c r="BI148"/>
  <c r="BH148"/>
  <c r="BG148"/>
  <c r="BF148"/>
  <c r="T148"/>
  <c r="R148"/>
  <c r="P148"/>
  <c r="BK148"/>
  <c r="J148"/>
  <c r="BE148" s="1"/>
  <c r="BI147"/>
  <c r="BH147"/>
  <c r="BG147"/>
  <c r="BF147"/>
  <c r="T147"/>
  <c r="R147"/>
  <c r="R144" s="1"/>
  <c r="P147"/>
  <c r="P144" s="1"/>
  <c r="BK147"/>
  <c r="J147"/>
  <c r="BE147"/>
  <c r="BI145"/>
  <c r="BH145"/>
  <c r="BG145"/>
  <c r="BF145"/>
  <c r="T145"/>
  <c r="T144" s="1"/>
  <c r="R145"/>
  <c r="P145"/>
  <c r="BK145"/>
  <c r="BK144" s="1"/>
  <c r="J144" s="1"/>
  <c r="J61" s="1"/>
  <c r="J145"/>
  <c r="BE145" s="1"/>
  <c r="BI142"/>
  <c r="BH142"/>
  <c r="BG142"/>
  <c r="BF142"/>
  <c r="T142"/>
  <c r="T140" s="1"/>
  <c r="R142"/>
  <c r="R140" s="1"/>
  <c r="P142"/>
  <c r="BK142"/>
  <c r="J142"/>
  <c r="BE142"/>
  <c r="BI141"/>
  <c r="BH141"/>
  <c r="BG141"/>
  <c r="BF141"/>
  <c r="T141"/>
  <c r="R141"/>
  <c r="P141"/>
  <c r="P140" s="1"/>
  <c r="BK141"/>
  <c r="BK140" s="1"/>
  <c r="J140" s="1"/>
  <c r="J60" s="1"/>
  <c r="J141"/>
  <c r="BE141" s="1"/>
  <c r="BI139"/>
  <c r="BH139"/>
  <c r="BG139"/>
  <c r="BF139"/>
  <c r="T139"/>
  <c r="R139"/>
  <c r="P139"/>
  <c r="BK139"/>
  <c r="J139"/>
  <c r="BE139" s="1"/>
  <c r="BI137"/>
  <c r="BH137"/>
  <c r="BG137"/>
  <c r="BF137"/>
  <c r="T137"/>
  <c r="R137"/>
  <c r="P137"/>
  <c r="BK137"/>
  <c r="J137"/>
  <c r="BE137" s="1"/>
  <c r="BI135"/>
  <c r="BH135"/>
  <c r="BG135"/>
  <c r="BF135"/>
  <c r="T135"/>
  <c r="R135"/>
  <c r="P135"/>
  <c r="BK135"/>
  <c r="J135"/>
  <c r="BE135"/>
  <c r="BI133"/>
  <c r="BH133"/>
  <c r="BG133"/>
  <c r="BF133"/>
  <c r="T133"/>
  <c r="R133"/>
  <c r="P133"/>
  <c r="BK133"/>
  <c r="J133"/>
  <c r="BE133"/>
  <c r="BI131"/>
  <c r="BH131"/>
  <c r="BG131"/>
  <c r="BF131"/>
  <c r="T131"/>
  <c r="R131"/>
  <c r="P131"/>
  <c r="BK131"/>
  <c r="J131"/>
  <c r="BE131" s="1"/>
  <c r="BI129"/>
  <c r="BH129"/>
  <c r="BG129"/>
  <c r="BF129"/>
  <c r="T129"/>
  <c r="R129"/>
  <c r="P129"/>
  <c r="BK129"/>
  <c r="J129"/>
  <c r="BE129" s="1"/>
  <c r="BI127"/>
  <c r="BH127"/>
  <c r="BG127"/>
  <c r="BF127"/>
  <c r="T127"/>
  <c r="R127"/>
  <c r="P127"/>
  <c r="BK127"/>
  <c r="BK120" s="1"/>
  <c r="J120" s="1"/>
  <c r="J59" s="1"/>
  <c r="J127"/>
  <c r="BE127"/>
  <c r="BI125"/>
  <c r="BH125"/>
  <c r="BG125"/>
  <c r="BF125"/>
  <c r="T125"/>
  <c r="T120" s="1"/>
  <c r="R125"/>
  <c r="P125"/>
  <c r="BK125"/>
  <c r="J125"/>
  <c r="BE125"/>
  <c r="BI123"/>
  <c r="BH123"/>
  <c r="BG123"/>
  <c r="BF123"/>
  <c r="T123"/>
  <c r="R123"/>
  <c r="P123"/>
  <c r="BK123"/>
  <c r="J123"/>
  <c r="BE123" s="1"/>
  <c r="BI121"/>
  <c r="BH121"/>
  <c r="BG121"/>
  <c r="BF121"/>
  <c r="T121"/>
  <c r="R121"/>
  <c r="R120" s="1"/>
  <c r="P121"/>
  <c r="P120" s="1"/>
  <c r="BK121"/>
  <c r="J121"/>
  <c r="BE121"/>
  <c r="BI118"/>
  <c r="BH118"/>
  <c r="BG118"/>
  <c r="BF118"/>
  <c r="T118"/>
  <c r="R118"/>
  <c r="P118"/>
  <c r="BK118"/>
  <c r="J118"/>
  <c r="BE118" s="1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12"/>
  <c r="BH112"/>
  <c r="BG112"/>
  <c r="BF112"/>
  <c r="T112"/>
  <c r="R112"/>
  <c r="P112"/>
  <c r="BK112"/>
  <c r="J112"/>
  <c r="BE112" s="1"/>
  <c r="BI110"/>
  <c r="BH110"/>
  <c r="BG110"/>
  <c r="BF110"/>
  <c r="T110"/>
  <c r="R110"/>
  <c r="P110"/>
  <c r="BK110"/>
  <c r="J110"/>
  <c r="BE110" s="1"/>
  <c r="BI108"/>
  <c r="BH108"/>
  <c r="BG108"/>
  <c r="BF108"/>
  <c r="T108"/>
  <c r="R108"/>
  <c r="P108"/>
  <c r="BK108"/>
  <c r="J108"/>
  <c r="BE108"/>
  <c r="BI106"/>
  <c r="BH106"/>
  <c r="BG106"/>
  <c r="BF106"/>
  <c r="T106"/>
  <c r="R106"/>
  <c r="P106"/>
  <c r="BK106"/>
  <c r="J106"/>
  <c r="BE106"/>
  <c r="BI104"/>
  <c r="BH104"/>
  <c r="BG104"/>
  <c r="BF104"/>
  <c r="T104"/>
  <c r="R104"/>
  <c r="P104"/>
  <c r="BK104"/>
  <c r="J104"/>
  <c r="BE104" s="1"/>
  <c r="BI103"/>
  <c r="BH103"/>
  <c r="BG103"/>
  <c r="BF103"/>
  <c r="T103"/>
  <c r="R103"/>
  <c r="P103"/>
  <c r="BK103"/>
  <c r="J103"/>
  <c r="BE103" s="1"/>
  <c r="BI101"/>
  <c r="BH101"/>
  <c r="BG101"/>
  <c r="BF101"/>
  <c r="T101"/>
  <c r="R101"/>
  <c r="P101"/>
  <c r="BK101"/>
  <c r="J101"/>
  <c r="BE101"/>
  <c r="BI100"/>
  <c r="BH100"/>
  <c r="BG100"/>
  <c r="BF100"/>
  <c r="F31" s="1"/>
  <c r="BA52" i="1" s="1"/>
  <c r="T100" i="2"/>
  <c r="R100"/>
  <c r="P100"/>
  <c r="BK100"/>
  <c r="J100"/>
  <c r="BE100"/>
  <c r="BI96"/>
  <c r="BH96"/>
  <c r="BG96"/>
  <c r="F32" s="1"/>
  <c r="BB52" i="1" s="1"/>
  <c r="BF96" i="2"/>
  <c r="T96"/>
  <c r="R96"/>
  <c r="P96"/>
  <c r="BK96"/>
  <c r="J96"/>
  <c r="BE96" s="1"/>
  <c r="BI94"/>
  <c r="F34" s="1"/>
  <c r="BD52" i="1" s="1"/>
  <c r="BH94" i="2"/>
  <c r="BG94"/>
  <c r="BF94"/>
  <c r="T94"/>
  <c r="R94"/>
  <c r="P94"/>
  <c r="BK94"/>
  <c r="J94"/>
  <c r="BE94" s="1"/>
  <c r="BI92"/>
  <c r="BH92"/>
  <c r="BG92"/>
  <c r="BF92"/>
  <c r="T92"/>
  <c r="T89" s="1"/>
  <c r="T88" s="1"/>
  <c r="T87" s="1"/>
  <c r="R92"/>
  <c r="P92"/>
  <c r="P89" s="1"/>
  <c r="BK92"/>
  <c r="J92"/>
  <c r="BE92"/>
  <c r="BI90"/>
  <c r="BH90"/>
  <c r="F33" s="1"/>
  <c r="BC52" i="1" s="1"/>
  <c r="BC51" s="1"/>
  <c r="BG90" i="2"/>
  <c r="BF90"/>
  <c r="J31"/>
  <c r="AW52" i="1" s="1"/>
  <c r="T90" i="2"/>
  <c r="R90"/>
  <c r="R89" s="1"/>
  <c r="P90"/>
  <c r="BK90"/>
  <c r="BK89" s="1"/>
  <c r="J90"/>
  <c r="BE90" s="1"/>
  <c r="J83"/>
  <c r="F83"/>
  <c r="F81"/>
  <c r="E79"/>
  <c r="J51"/>
  <c r="F51"/>
  <c r="F49"/>
  <c r="E47"/>
  <c r="J18"/>
  <c r="E18"/>
  <c r="F52" s="1"/>
  <c r="J17"/>
  <c r="J12"/>
  <c r="J81" s="1"/>
  <c r="E7"/>
  <c r="E45" s="1"/>
  <c r="E77"/>
  <c r="AS51" i="1"/>
  <c r="L47"/>
  <c r="AM46"/>
  <c r="L46"/>
  <c r="AM44"/>
  <c r="L44"/>
  <c r="L42"/>
  <c r="L41"/>
  <c r="F30" i="2" l="1"/>
  <c r="AZ52" i="1" s="1"/>
  <c r="AZ51" s="1"/>
  <c r="J30" i="2"/>
  <c r="AV52" i="1" s="1"/>
  <c r="AT52" s="1"/>
  <c r="J188" i="2"/>
  <c r="J67" s="1"/>
  <c r="BK187"/>
  <c r="J187" s="1"/>
  <c r="J66" s="1"/>
  <c r="BK140" i="3"/>
  <c r="J140" s="1"/>
  <c r="J63" s="1"/>
  <c r="J141"/>
  <c r="J64" s="1"/>
  <c r="J93" i="4"/>
  <c r="J58" s="1"/>
  <c r="BK92"/>
  <c r="J30" i="6"/>
  <c r="AV56" i="1" s="1"/>
  <c r="AT56" s="1"/>
  <c r="F30" i="6"/>
  <c r="AZ56" i="1" s="1"/>
  <c r="BK91" i="3"/>
  <c r="J92"/>
  <c r="J58" s="1"/>
  <c r="F30" i="4"/>
  <c r="AZ54" i="1" s="1"/>
  <c r="J30" i="4"/>
  <c r="AV54" i="1" s="1"/>
  <c r="AT54" s="1"/>
  <c r="P88" i="2"/>
  <c r="P87" s="1"/>
  <c r="AU52" i="1" s="1"/>
  <c r="J30" i="5"/>
  <c r="AV55" i="1" s="1"/>
  <c r="AT55" s="1"/>
  <c r="BD51"/>
  <c r="W30" s="1"/>
  <c r="BA51"/>
  <c r="R210" i="4"/>
  <c r="R91" s="1"/>
  <c r="P210"/>
  <c r="P95" i="7"/>
  <c r="W29" i="1"/>
  <c r="AY51"/>
  <c r="J177" i="2"/>
  <c r="J65" s="1"/>
  <c r="BK176"/>
  <c r="J176" s="1"/>
  <c r="J64" s="1"/>
  <c r="J211" i="4"/>
  <c r="J66" s="1"/>
  <c r="BK210"/>
  <c r="J210" s="1"/>
  <c r="J65" s="1"/>
  <c r="BK81" i="5"/>
  <c r="J81" s="1"/>
  <c r="J84"/>
  <c r="J59" s="1"/>
  <c r="BB51" i="1"/>
  <c r="T88" i="6"/>
  <c r="T87" s="1"/>
  <c r="J30" i="3"/>
  <c r="AV53" i="1" s="1"/>
  <c r="AT53" s="1"/>
  <c r="T81" i="5"/>
  <c r="P83" i="7"/>
  <c r="AU57" i="1" s="1"/>
  <c r="BK95" i="7"/>
  <c r="J95" s="1"/>
  <c r="J59" s="1"/>
  <c r="BK88" i="6"/>
  <c r="J89"/>
  <c r="J58" s="1"/>
  <c r="BK88" i="2"/>
  <c r="J89"/>
  <c r="J58" s="1"/>
  <c r="J85" i="7"/>
  <c r="J58" s="1"/>
  <c r="BK84"/>
  <c r="P91" i="3"/>
  <c r="P90" s="1"/>
  <c r="AU53" i="1" s="1"/>
  <c r="R88" i="2"/>
  <c r="R87" s="1"/>
  <c r="T92" i="4"/>
  <c r="T91" s="1"/>
  <c r="P88" i="6"/>
  <c r="P87" s="1"/>
  <c r="AU56" i="1" s="1"/>
  <c r="T91" i="3"/>
  <c r="T90" s="1"/>
  <c r="P92" i="4"/>
  <c r="P91" s="1"/>
  <c r="AU54" i="1" s="1"/>
  <c r="R81" i="5"/>
  <c r="F30"/>
  <c r="AZ55" i="1" s="1"/>
  <c r="F87" i="3"/>
  <c r="J85" i="4"/>
  <c r="J49" i="2"/>
  <c r="F78" i="5"/>
  <c r="F52" i="6"/>
  <c r="F31"/>
  <c r="BA56" i="1" s="1"/>
  <c r="E73" i="7"/>
  <c r="J31"/>
  <c r="AW57" i="1" s="1"/>
  <c r="E77" i="6"/>
  <c r="J31" i="3"/>
  <c r="AW53" i="1" s="1"/>
  <c r="E45" i="5"/>
  <c r="F80" i="7"/>
  <c r="F84" i="2"/>
  <c r="F88" i="4"/>
  <c r="J77" i="5"/>
  <c r="J83" i="6"/>
  <c r="J197"/>
  <c r="J67" s="1"/>
  <c r="J77" i="7"/>
  <c r="J30"/>
  <c r="AV57" i="1" s="1"/>
  <c r="J96" i="7"/>
  <c r="J60" s="1"/>
  <c r="W26" i="1" l="1"/>
  <c r="AV51"/>
  <c r="J91" i="3"/>
  <c r="J57" s="1"/>
  <c r="BK90"/>
  <c r="J90" s="1"/>
  <c r="J88" i="6"/>
  <c r="J57" s="1"/>
  <c r="BK87"/>
  <c r="J87" s="1"/>
  <c r="J27" i="5"/>
  <c r="J56"/>
  <c r="BK83" i="7"/>
  <c r="J83" s="1"/>
  <c r="J84"/>
  <c r="J57" s="1"/>
  <c r="AT57" i="1"/>
  <c r="AW51"/>
  <c r="AK27" s="1"/>
  <c r="W27"/>
  <c r="BK87" i="2"/>
  <c r="J87" s="1"/>
  <c r="J88"/>
  <c r="J57" s="1"/>
  <c r="AX51" i="1"/>
  <c r="W28"/>
  <c r="BK91" i="4"/>
  <c r="J91" s="1"/>
  <c r="J92"/>
  <c r="J57" s="1"/>
  <c r="AU51" i="1"/>
  <c r="AT51" l="1"/>
  <c r="AK26"/>
  <c r="J27" i="7"/>
  <c r="J56"/>
  <c r="J27" i="6"/>
  <c r="J56"/>
  <c r="J27" i="4"/>
  <c r="J56"/>
  <c r="J36" i="5"/>
  <c r="AG55" i="1"/>
  <c r="AN55" s="1"/>
  <c r="J56" i="3"/>
  <c r="J27"/>
  <c r="J27" i="2"/>
  <c r="J56"/>
  <c r="AG56" i="1" l="1"/>
  <c r="AN56" s="1"/>
  <c r="J36" i="6"/>
  <c r="AG57" i="1"/>
  <c r="AN57" s="1"/>
  <c r="J36" i="7"/>
  <c r="J36" i="3"/>
  <c r="AG53" i="1"/>
  <c r="AN53" s="1"/>
  <c r="AG54"/>
  <c r="AN54" s="1"/>
  <c r="J36" i="4"/>
  <c r="J36" i="2"/>
  <c r="AG52" i="1"/>
  <c r="AN52" l="1"/>
  <c r="AG51"/>
  <c r="AK23" l="1"/>
  <c r="AK32" s="1"/>
  <c r="AN51"/>
</calcChain>
</file>

<file path=xl/sharedStrings.xml><?xml version="1.0" encoding="utf-8"?>
<sst xmlns="http://schemas.openxmlformats.org/spreadsheetml/2006/main" count="7869" uniqueCount="1420">
  <si>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</si>
  <si>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</si>
  <si>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</si>
  <si>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</si>
  <si>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</si>
  <si>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</si>
  <si>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</si>
  <si>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{6a5779a5-0997-45a6-8821-45024dafe58b}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</si>
  <si>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</si>
  <si>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</si>
  <si>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</si>
  <si>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</si>
  <si>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</si>
  <si>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</si>
  <si>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</si>
  <si>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</si>
  <si>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L2015-67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</si>
  <si>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</si>
  <si>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</si>
  <si>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Park u Hvězdárny Mikuláše Koperníka v Třinci - Hvězdárna</t>
  </si>
  <si>
    <t>0,1</t>
  </si>
  <si>
    <t>KSO:</t>
  </si>
  <si>
    <t>801 48 12</t>
  </si>
  <si>
    <t>CC-CZ:</t>
  </si>
  <si>
    <t>12637</t>
  </si>
  <si>
    <t>1</t>
  </si>
  <si>
    <t>Místo:</t>
  </si>
  <si>
    <t>Obec Třinec</t>
  </si>
  <si>
    <t>Datum:</t>
  </si>
  <si>
    <t>28. 2. 2017</t>
  </si>
  <si>
    <t>10</t>
  </si>
  <si>
    <t>100</t>
  </si>
  <si>
    <t>Zadavatel:</t>
  </si>
  <si>
    <t>IČ:</t>
  </si>
  <si>
    <t/>
  </si>
  <si>
    <t>Město Třinec, Jablunkovská 160, 739 61 Třinec</t>
  </si>
  <si>
    <t>DIČ:</t>
  </si>
  <si>
    <t>Uchazeč:</t>
  </si>
  <si>
    <t>Vyplň údaj</t>
  </si>
  <si>
    <t>Projektant:</t>
  </si>
  <si>
    <t xml:space="preserve"> 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</si>
  <si>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</si>
  <si>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</si>
  <si>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</si>
  <si>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</si>
  <si>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</si>
  <si>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</si>
  <si>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</si>
  <si>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</si>
  <si>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</si>
  <si>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</si>
  <si>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</si>
  <si>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</si>
  <si>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</si>
  <si>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</si>
  <si>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</si>
  <si>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</si>
  <si>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</si>
  <si>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</si>
  <si>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</si>
  <si>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</si>
  <si>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</si>
  <si>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</si>
  <si>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</si>
  <si>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</si>
  <si>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</si>
  <si>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</si>
  <si>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</si>
  <si>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</si>
  <si>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</si>
  <si>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</si>
  <si>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</si>
  <si>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</si>
  <si>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</si>
  <si>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</si>
  <si>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</si>
  <si>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</si>
  <si>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</si>
  <si>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</si>
  <si>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</si>
  <si>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</si>
  <si>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</si>
  <si>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D.01</t>
  </si>
  <si>
    <t>Naučná stezka s městským mobiliářem</t>
  </si>
  <si>
    <t>STA</t>
  </si>
  <si>
    <t>{36199dcd-8d82-4d54-8316-bb4fdfbbef9d}</t>
  </si>
  <si>
    <t>2</t>
  </si>
  <si>
    <t>D.02</t>
  </si>
  <si>
    <t>Oprava ocelového schodiště s fasádním dřevěným opláštěním</t>
  </si>
  <si>
    <t>{868dba98-03ab-4ac1-9bf6-85d9c678f7d7}</t>
  </si>
  <si>
    <t>D.03</t>
  </si>
  <si>
    <t>Oprava fasády objektu hvězdárny</t>
  </si>
  <si>
    <t>{93825543-ec95-4afb-b773-f68c6ff6e044}</t>
  </si>
  <si>
    <t>D.04</t>
  </si>
  <si>
    <t>Bleskosvod hvězdárny</t>
  </si>
  <si>
    <t>{0a210b63-a427-4a10-8a0b-6d9871f4e951}</t>
  </si>
  <si>
    <t>D.05</t>
  </si>
  <si>
    <t>Dešťová kanalizace se vsakem</t>
  </si>
  <si>
    <t>{f4f369f5-7a5b-45e7-b8aa-3191171f753b}</t>
  </si>
  <si>
    <t>VRN</t>
  </si>
  <si>
    <t>Vedlejší rozpočtové náklady</t>
  </si>
  <si>
    <t>{0c8e7410-e4ec-4271-87f3-4fe24d3afe8c}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</si>
  <si>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</si>
  <si>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</si>
  <si>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</si>
  <si>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</si>
  <si>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</si>
  <si>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</si>
  <si>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</si>
  <si>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D.01 - Naučná stezka s městským mobiliářem</t>
  </si>
  <si>
    <t>Projekční kancelář lay-out s.r.o.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</si>
  <si>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</si>
  <si>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</si>
  <si>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</si>
  <si>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</si>
  <si>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</si>
  <si>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</si>
  <si>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</si>
  <si>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</si>
  <si>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</si>
  <si>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</si>
  <si>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</si>
  <si>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</si>
  <si>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</si>
  <si>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</si>
  <si>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>VRN - Vedlejší rozpočtové náklady</t>
  </si>
  <si>
    <t xml:space="preserve">    VRN1 - Průzkumné, geodetické a projektové práce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</si>
  <si>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</si>
  <si>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</si>
  <si>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</si>
  <si>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</si>
  <si>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</si>
  <si>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</si>
  <si>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</si>
  <si>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</si>
  <si>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</si>
  <si>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</si>
  <si>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</si>
  <si>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</si>
  <si>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</si>
  <si>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</si>
  <si>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</si>
  <si>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</si>
  <si>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</si>
  <si>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</si>
  <si>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</si>
  <si>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113106121</t>
  </si>
  <si>
    <t>Rozebrání dlažeb a dílců komunikací pro pěší, vozovek a ploch s přemístěním hmot na skládku na vzdálenost do 3 m nebo s naložením na dopravní prostředek komunikací pro pěší s ložem z kameniva nebo živice a s výplní spár z betonových nebo kameninových dlaždic, desek nebo tvarovek</t>
  </si>
  <si>
    <t>m2</t>
  </si>
  <si>
    <t>CS ÚRS 2016 01</t>
  </si>
  <si>
    <t>4</t>
  </si>
  <si>
    <t>1926628506</t>
  </si>
  <si>
    <t>VV</t>
  </si>
  <si>
    <t>12,5"viz. Specifikace D.01.05</t>
  </si>
  <si>
    <t>113106123</t>
  </si>
  <si>
    <t>Rozebrání dlažeb a dílců komunikací pro pěší, vozovek a ploch s přemístěním hmot na skládku na vzdálenost do 3 m nebo s naložením na dopravní prostředek komunikací pro pěší s ložem z kameniva nebo živice a s výplní spár ze zámkové dlažby</t>
  </si>
  <si>
    <t>1043470096</t>
  </si>
  <si>
    <t>1"viz. Specifikace D.01.05</t>
  </si>
  <si>
    <t>3</t>
  </si>
  <si>
    <t>113202111</t>
  </si>
  <si>
    <t>Vytrhání obrub s vybouráním lože, s přemístěním hmot na skládku na vzdálenost do 3 m nebo s naložením na dopravní prostředek z krajníků nebo obrubníků stojatých</t>
  </si>
  <si>
    <t>m</t>
  </si>
  <si>
    <t>-220846482</t>
  </si>
  <si>
    <t>17"viz. Specifikace D.01.05</t>
  </si>
  <si>
    <t>131301101</t>
  </si>
  <si>
    <t>Hloubení nezapažených jam a zářezů s urovnáním dna do předepsaného profilu a spádu v hornině tř. 4 do 100 m3</t>
  </si>
  <si>
    <t>m3</t>
  </si>
  <si>
    <t>1085675225</t>
  </si>
  <si>
    <t>33,95"viz. Specifikace D.01.05</t>
  </si>
  <si>
    <t>27,85"viz. Specifikace D.01.05</t>
  </si>
  <si>
    <t>Součet</t>
  </si>
  <si>
    <t>5</t>
  </si>
  <si>
    <t>131301109</t>
  </si>
  <si>
    <t>Hloubení nezapažených jam a zářezů s urovnáním dna do předepsaného profilu a spádu Příplatek k cenám za lepivost horniny tř. 4</t>
  </si>
  <si>
    <t>731655738</t>
  </si>
  <si>
    <t>6</t>
  </si>
  <si>
    <t>131303101</t>
  </si>
  <si>
    <t>Hloubení zapažených i nezapažených jam ručním nebo pneumatickým nářadím s urovnáním dna do předepsaného profilu a spádu v horninách tř. 4 soudržných</t>
  </si>
  <si>
    <t>-643040950</t>
  </si>
  <si>
    <t>1,75"viz. Specifikace D.01.05</t>
  </si>
  <si>
    <t>7</t>
  </si>
  <si>
    <t>131303109</t>
  </si>
  <si>
    <t>Hloubení zapažených i nezapažených jam ručním nebo pneumatickým nářadím s urovnáním dna do předepsaného profilu a spádu v horninách tř. 4 Příplatek k cenám za lepivost horniny tř. 4</t>
  </si>
  <si>
    <t>1801353864</t>
  </si>
  <si>
    <t>8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</si>
  <si>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</si>
  <si>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</si>
  <si>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2100678804</t>
  </si>
  <si>
    <t>27,85+5,5"viz. Specifikace D.01.05</t>
  </si>
  <si>
    <t>9</t>
  </si>
  <si>
    <t>171201211</t>
  </si>
  <si>
    <t>Uložení sypaniny poplatek za uložení sypaniny na skládce (skládkovné)</t>
  </si>
  <si>
    <t>t</t>
  </si>
  <si>
    <t>1352622139</t>
  </si>
  <si>
    <t>33,35*1,8</t>
  </si>
  <si>
    <t>174101101</t>
  </si>
  <si>
    <t>Zásyp sypaninou z jakékoliv horniny s uložením výkopku ve vrstvách se zhutněním jam, šachet, rýh nebo kolem objektů v těchto vykopávkách</t>
  </si>
  <si>
    <t>1447163137</t>
  </si>
  <si>
    <t>28,45"viz. Specifikace D.01.05</t>
  </si>
  <si>
    <t>11</t>
  </si>
  <si>
    <t>181301101</t>
  </si>
  <si>
    <t>Rozprostření a urovnání ornice v rovině nebo ve svahu sklonu do 1:5 při souvislé ploše do 500 m2, tl. vrstvy do 100 mm</t>
  </si>
  <si>
    <t>-351215812</t>
  </si>
  <si>
    <t>90"viz. Specifikace D.01.05</t>
  </si>
  <si>
    <t>12</t>
  </si>
  <si>
    <t>M</t>
  </si>
  <si>
    <t>103211000</t>
  </si>
  <si>
    <t>Rašelina substrátová zahradní substrát pro výsadbu</t>
  </si>
  <si>
    <t>1918250965</t>
  </si>
  <si>
    <t>90*0,1"viz. Specifikace D.01.05</t>
  </si>
  <si>
    <t>13</t>
  </si>
  <si>
    <t>181411131</t>
  </si>
  <si>
    <t>Založení trávníku na půdě předem připravené plochy do 1000 m2 výsevem včetně utažení parkového v rovině nebo na svahu do 1:5</t>
  </si>
  <si>
    <t>-1138928338</t>
  </si>
  <si>
    <t>14</t>
  </si>
  <si>
    <t>005724100</t>
  </si>
  <si>
    <t>Osiva pícnin směsi travní balení obvykle 25 kg parková</t>
  </si>
  <si>
    <t>kg</t>
  </si>
  <si>
    <t>1656987965</t>
  </si>
  <si>
    <t>90*0,035 'Přepočtené koeficientem množství</t>
  </si>
  <si>
    <t>181951102</t>
  </si>
  <si>
    <t>Úprava pláně vyrovnáním výškových rozdílů v hornině tř. 1 až 4 se zhutněním</t>
  </si>
  <si>
    <t>-2002976554</t>
  </si>
  <si>
    <t>Zakládání</t>
  </si>
  <si>
    <t>16</t>
  </si>
  <si>
    <t>211971110</t>
  </si>
  <si>
    <t>Zřízení opláštění výplně z geotextilie odvodňovacích žeber nebo trativodů v rýze nebo zářezu se stěnami šikmými o sklonu do 1:2</t>
  </si>
  <si>
    <t>-778280527</t>
  </si>
  <si>
    <t>28,6"viz. Specifikace D.01.05</t>
  </si>
  <si>
    <t>17</t>
  </si>
  <si>
    <t>693111440</t>
  </si>
  <si>
    <t>Geotextilie geotextilie netkané (polypropylenová vlákna) se základní ÚV stabilizací šíře do 8,8 m 63/ 25  250 g/m2</t>
  </si>
  <si>
    <t>850737089</t>
  </si>
  <si>
    <t>28,6*1,15 'Přepočtené koeficientem množství</t>
  </si>
  <si>
    <t>18</t>
  </si>
  <si>
    <t>212572121</t>
  </si>
  <si>
    <t>Lože pro trativody z kameniva drobného těženého</t>
  </si>
  <si>
    <t>254442595</t>
  </si>
  <si>
    <t>1,95"viz. Specifikace D.01.05</t>
  </si>
  <si>
    <t>19</t>
  </si>
  <si>
    <t>212755214</t>
  </si>
  <si>
    <t>Trativody bez lože z drenážních trubek plastových flexibilních D 100 mm</t>
  </si>
  <si>
    <t>249171912</t>
  </si>
  <si>
    <t>65"viz. Specifikace D.01.05</t>
  </si>
  <si>
    <t>20</t>
  </si>
  <si>
    <t>213141111</t>
  </si>
  <si>
    <t>Zřízení vrstvy z geotextilie filtrační, separační, odvodňovací, ochranné, výztužné nebo protierozní v rovině nebo ve sklonu do 1:5, šířky do 3 m</t>
  </si>
  <si>
    <t>-36124775</t>
  </si>
  <si>
    <t>100"viz. Specifikace D.01.05</t>
  </si>
  <si>
    <t>693111490</t>
  </si>
  <si>
    <t>Geotextilie geotextilie netkané (polypropylenová vlákna) se základní ÚV stabilizací šíře do 8,8 m 63/ 50  500 g/m2</t>
  </si>
  <si>
    <t>1094716673</t>
  </si>
  <si>
    <t>100*1,15 'Přepočtené koeficientem množství</t>
  </si>
  <si>
    <t>22</t>
  </si>
  <si>
    <t>215901101</t>
  </si>
  <si>
    <t>Zhutnění podloží pod násypy z rostlé horniny tř. 1 až 4 z hornin soudružných do 92 % PS a nesoudržných sypkých relativní ulehlosti I(d) do 0,8</t>
  </si>
  <si>
    <t>-1789107697</t>
  </si>
  <si>
    <t>74"viz. Specifikace D.01.05</t>
  </si>
  <si>
    <t>23</t>
  </si>
  <si>
    <t>275313811</t>
  </si>
  <si>
    <t>Základy z betonu prostého patky a bloky z betonu kamenem neprokládaného tř. C 25/30</t>
  </si>
  <si>
    <t>2054500028</t>
  </si>
  <si>
    <t>5,5"viz. Specifikace D.01.05</t>
  </si>
  <si>
    <t>24</t>
  </si>
  <si>
    <t>275351215</t>
  </si>
  <si>
    <t>Bednění základových stěn patek svislé nebo šikmé (odkloněné), půdorysně přímé nebo zalomené ve volných nebo zapažených jámách, rýhách, šachtách, včetně případných vzpěr zřízení</t>
  </si>
  <si>
    <t>-1706294239</t>
  </si>
  <si>
    <t>28,2"viz. Specifikace D.01.05</t>
  </si>
  <si>
    <t>25</t>
  </si>
  <si>
    <t>275351216</t>
  </si>
  <si>
    <t>Bednění základových stěn patek svislé nebo šikmé (odkloněné), půdorysně přímé nebo zalomené ve volných nebo zapažených jámách, rýhách, šachtách, včetně případných vzpěr odstranění</t>
  </si>
  <si>
    <t>-2039703525</t>
  </si>
  <si>
    <t>Komunikace pozemní</t>
  </si>
  <si>
    <t>26</t>
  </si>
  <si>
    <t>564761111R01</t>
  </si>
  <si>
    <t>Podklad nebo kryt z kameniva hrubého drceného vel. 32-63 mm s rozprostřením a zhutněním, po zhutnění tl. 200 mm</t>
  </si>
  <si>
    <t>1561775678</t>
  </si>
  <si>
    <t>27</t>
  </si>
  <si>
    <t>564952111</t>
  </si>
  <si>
    <t>Podklad z mechanicky zpevněného kameniva MZK (minerální beton) s rozprostřením a s hutněním, po zhutnění tl. 150 mm</t>
  </si>
  <si>
    <t>1836583840</t>
  </si>
  <si>
    <t>Ostatní konstrukce a práce, bourání</t>
  </si>
  <si>
    <t>28</t>
  </si>
  <si>
    <t>916131213</t>
  </si>
  <si>
    <t>Osazení silničního obrubníku betonového se zřízením lože, s vyplněním a zatřením spár cementovou maltou stojatého s boční opěrou z betonu prostého tř. C 12/15, do lože z betonu prostého téže značky</t>
  </si>
  <si>
    <t>-700628798</t>
  </si>
  <si>
    <t>3"viz. Specifikace D.01.05</t>
  </si>
  <si>
    <t>29</t>
  </si>
  <si>
    <t>592174100</t>
  </si>
  <si>
    <t>Obrubníky betonové a železobetonové chodníkové ABO   100/10/25 II   100 x 10 x 25</t>
  </si>
  <si>
    <t>kus</t>
  </si>
  <si>
    <t>542979926</t>
  </si>
  <si>
    <t>30</t>
  </si>
  <si>
    <t>916371211</t>
  </si>
  <si>
    <t>Osazení skrytého flexibilního zahradního obrubníku plastového jednostranným odkopáním</t>
  </si>
  <si>
    <t>529979966</t>
  </si>
  <si>
    <t>71"viz. Specifikace D.01.05</t>
  </si>
  <si>
    <t>31</t>
  </si>
  <si>
    <t>936001002</t>
  </si>
  <si>
    <t>Montáž prvků městské a zahradní architektury hmotnosti přes 0,1 do 1,5 t</t>
  </si>
  <si>
    <t>-1345633810</t>
  </si>
  <si>
    <t>5"viz. Specifikace D.01.05</t>
  </si>
  <si>
    <t>32</t>
  </si>
  <si>
    <t>74900VP01</t>
  </si>
  <si>
    <t xml:space="preserve">Sendvičová konstrukce z Al rámečku a FeZn plechu s vyztužujícím vnitřním Fe rámem pro uchycení na stěnu na chemické kotvy do cihelného zdiva, např. M12 - 4 ks (skryté uchycení, proti zcizení). Viditelné kovové části lakovány vypalovanou barvou, nosné lomené sloupky kvůli odolnosti navíc před lakem žárově zinkovány + komaxit RAL 9007. Informační plocha k tisku o rozměrech min. 800/720 mm. Motiv tištěný INKjetovou technologií s kvalitou 720dpi barvami na bázi ředidel a následně laminován lesklou UV fólií antigrafity pro odolnost sprejerům a pro zvýšení odolnosti v exteriéru. Motiv potisku na základě zpracovaného grafického návrhu odboru ŠKaTV._x000D_
</t>
  </si>
  <si>
    <t>-753990497</t>
  </si>
  <si>
    <t>1"viz. Specifikace D.01.04</t>
  </si>
  <si>
    <t>33</t>
  </si>
  <si>
    <t>74900VP02</t>
  </si>
  <si>
    <t xml:space="preserve">Sendvičová konstrukce z Al rámečku a FeZn plechu s vyztužujícím vnitřním Fe rámem na dvou lomených nohách 60 x 40 mm pod úhlem 45 stupňů. Výška po zakotvení 1100 mm. Viditelné kovové části lakovány vypalovanou barvou, nosné lomené sloupky kvůli odolnosti navíc před lakem žárově zinkovány + komaxit RAL 9007. Kovové sloupky budou kotveny na chemické kotvy do základových patek. Informační plocha k tisku o rozměrech min. 800/720 mm._x000D_
Motiv tištěný INKjetovou technologií s kvalitou 720dpi barvami na bázi ředidel a následně laminován lesklou UV fólií antigrafity pro odolnost sprejerům a pro zvýšení odolnosti v exteriéru.  Motivy potisku na základě zpracovaného grafického návrhu odboru ŠKaTV._x000D_
</t>
  </si>
  <si>
    <t>-2114281120</t>
  </si>
  <si>
    <t>4"viz. Specifikace D.01.04</t>
  </si>
  <si>
    <t>34</t>
  </si>
  <si>
    <t>936104211</t>
  </si>
  <si>
    <t>Montáž odpadkového koše do betonové patky</t>
  </si>
  <si>
    <t>1260041358</t>
  </si>
  <si>
    <t>35</t>
  </si>
  <si>
    <t>74910VP03</t>
  </si>
  <si>
    <t xml:space="preserve">Odpadkový koš montovaný dodatečně na chemické kotvy do základových patek, např. 4x M16. Materiál: Nosná kovová KCE z plechu tl. 3 mm, žárově pozinkovaná + komaxit RAL 9007. Dřevo akát, 1x impregnace proti hnilobě a škůdcům + 2x krycí lazurovací nátěr v odstínu dle stávajících prvků v parku. Rozměr 385/385/900 mm_x000D_
</t>
  </si>
  <si>
    <t>-1073009134</t>
  </si>
  <si>
    <t>1"viz. Specifikace D.0104</t>
  </si>
  <si>
    <t>36</t>
  </si>
  <si>
    <t>936124113</t>
  </si>
  <si>
    <t>Montáž lavičky parkové stabilní přichycené kotevními šrouby</t>
  </si>
  <si>
    <t>-1184593790</t>
  </si>
  <si>
    <t>2"viz. Specifikace D.01.04</t>
  </si>
  <si>
    <t>37</t>
  </si>
  <si>
    <t>74910VP04</t>
  </si>
  <si>
    <t xml:space="preserve">Lavička montovaná dodatečně na chemické kotvy do základových patek, např. 4× M16. Materiál: Nosná kovová pásovina, žárově pozinkovaná + komaxit RAL 9007. Sedák, opěradlo - dřevo akát, 1x impregnace proti hnilobě a škůdcům + 2x krycí lazurovací nátěr v odstínu dle stávajících prvků v parku. Rozměr 1600/718/952 mm_x000D_
</t>
  </si>
  <si>
    <t>2035049403</t>
  </si>
  <si>
    <t>2"viz. Specifikace D.01.05</t>
  </si>
  <si>
    <t>38</t>
  </si>
  <si>
    <t>953961114</t>
  </si>
  <si>
    <t>Kotvy chemické s vyvrtáním otvoru do betonu, železobetonu nebo tvrdého kamene tmel, velikost M 16, hloubka 125 mm</t>
  </si>
  <si>
    <t>-1208418232</t>
  </si>
  <si>
    <t>48"viz. Specifikace D.01.05</t>
  </si>
  <si>
    <t>39</t>
  </si>
  <si>
    <t>311971050</t>
  </si>
  <si>
    <t>Materiál spojovací speciální tyče závitové DIN 975 ocel třídy 4.6 pozinkované M16 x 1000 mm</t>
  </si>
  <si>
    <t>2014471850</t>
  </si>
  <si>
    <t>40</t>
  </si>
  <si>
    <t>311111340</t>
  </si>
  <si>
    <t>Matice přesné matice přesné šestihranné, DIN 934, pevnost 8, pozinkované M 16   DIN 934 - 8</t>
  </si>
  <si>
    <t>-1581700628</t>
  </si>
  <si>
    <t>41</t>
  </si>
  <si>
    <t>311205220</t>
  </si>
  <si>
    <t>Podložky ocelové z normalizovaného materiálu podložky přesné DIN 125-A ZB D šroubu 16 mm, otvor  17   mm</t>
  </si>
  <si>
    <t>-26200790</t>
  </si>
  <si>
    <t>997</t>
  </si>
  <si>
    <t>Přesun sutě</t>
  </si>
  <si>
    <t>42</t>
  </si>
  <si>
    <t>997006512</t>
  </si>
  <si>
    <t>Vodorovná doprava suti na skládku s naložením na dopravní prostředek a složením přes 100 m do 1 km</t>
  </si>
  <si>
    <t>-934855201</t>
  </si>
  <si>
    <t>43</t>
  </si>
  <si>
    <t>997006519</t>
  </si>
  <si>
    <t>Vodorovná doprava suti na skládku s naložením na dopravní prostředek a složením Příplatek k ceně za každý další i započatý 1 km</t>
  </si>
  <si>
    <t>2036940452</t>
  </si>
  <si>
    <t>6,933*15</t>
  </si>
  <si>
    <t>44</t>
  </si>
  <si>
    <t>997013801</t>
  </si>
  <si>
    <t>Poplatek za uložení stavebního odpadu na skládce (skládkovné) betonového</t>
  </si>
  <si>
    <t>546103836</t>
  </si>
  <si>
    <t>45</t>
  </si>
  <si>
    <t>997241622</t>
  </si>
  <si>
    <t>Doprava vybouraných hmot, konstrukcí a suti naložení a složení suti</t>
  </si>
  <si>
    <t>2104673965</t>
  </si>
  <si>
    <t>998</t>
  </si>
  <si>
    <t>Přesun hmot</t>
  </si>
  <si>
    <t>46</t>
  </si>
  <si>
    <t>998222012</t>
  </si>
  <si>
    <t>Přesun hmot pro tělovýchovné plochy dopravní vzdálenost do 200 m</t>
  </si>
  <si>
    <t>-769978879</t>
  </si>
  <si>
    <t>PSV</t>
  </si>
  <si>
    <t>Práce a dodávky PSV</t>
  </si>
  <si>
    <t>767</t>
  </si>
  <si>
    <t>Konstrukce zámečnické</t>
  </si>
  <si>
    <t>47</t>
  </si>
  <si>
    <t>767995117</t>
  </si>
  <si>
    <t>Montáž ostatních atypických zámečnických konstrukcí hmotnosti přes 250 do 500 kg</t>
  </si>
  <si>
    <t>1816303069</t>
  </si>
  <si>
    <t>447+137"viz. Specifikace D.01.05</t>
  </si>
  <si>
    <t>48</t>
  </si>
  <si>
    <t>130103120</t>
  </si>
  <si>
    <t>Ocel profilová v jakosti 11 375 ocel profilová plochá konstrukční ocel válcovaná za tepla 150 x 5 mm</t>
  </si>
  <si>
    <t>-1582174036</t>
  </si>
  <si>
    <t>0,426"viz. Specifikace D.01.05</t>
  </si>
  <si>
    <t>0,426*1,05 'Přepočtené koeficientem množství</t>
  </si>
  <si>
    <t>49</t>
  </si>
  <si>
    <t>130210130</t>
  </si>
  <si>
    <t>Ocel betonářská a příslušenství tyče ocelové žebírkové značka oceli BSt 500S, tyče 6 a 12 m D 12 mm</t>
  </si>
  <si>
    <t>-1928852518</t>
  </si>
  <si>
    <t>0,130"viz. Specifikace D.01.05</t>
  </si>
  <si>
    <t>0,13*1,05 'Přepočtené koeficientem množství</t>
  </si>
  <si>
    <t>50</t>
  </si>
  <si>
    <t>998767101</t>
  </si>
  <si>
    <t>Přesun hmot pro zámečnické konstrukce stanovený z hmotnosti přesunovaného materiálu vodorovná dopravní vzdálenost do 50 m v objektech výšky do 6 m</t>
  </si>
  <si>
    <t>-1129567835</t>
  </si>
  <si>
    <t>VRN1</t>
  </si>
  <si>
    <t>Průzkumné, geodetické a projektové práce</t>
  </si>
  <si>
    <t>51</t>
  </si>
  <si>
    <t>012203000</t>
  </si>
  <si>
    <t>Průzkumné, geodetické a projektové práce geodetické práce při provádění stavby - vytýčení tvaru naučné stezky</t>
  </si>
  <si>
    <t>1024</t>
  </si>
  <si>
    <t>-681600891</t>
  </si>
  <si>
    <t>1"vytýčení tvaru naučné</t>
  </si>
  <si>
    <t>D.02 - Oprava ocelového schodiště s fasádním dřevěným opláštěním</t>
  </si>
  <si>
    <t xml:space="preserve">    4 - Vodorovné konstrukce</t>
  </si>
  <si>
    <t xml:space="preserve">    711 - Izolace proti vodě, vlhkosti a plynům</t>
  </si>
  <si>
    <t xml:space="preserve">    762 - Konstrukce tesařské</t>
  </si>
  <si>
    <t xml:space="preserve">    783 - Dokončovací práce - nátěry</t>
  </si>
  <si>
    <t xml:space="preserve">    789 - Povrchové úpravy ocelových konstrukcí a technologických zařízení</t>
  </si>
  <si>
    <t>131301201</t>
  </si>
  <si>
    <t>Hloubení zapažených jam a zářezů s urovnáním dna do předepsaného profilu a spádu v hornině tř. 4 do 100 m3</t>
  </si>
  <si>
    <t>166622300</t>
  </si>
  <si>
    <t>15,57"viz. Specifikace D.02.06</t>
  </si>
  <si>
    <t>131301209</t>
  </si>
  <si>
    <t>Hloubení zapažených jam a zářezů s urovnáním dna do předepsaného profilu a spádu Příplatek k cenám za lepivost horniny tř. 4</t>
  </si>
  <si>
    <t>-235366271</t>
  </si>
  <si>
    <t>-1133267866</t>
  </si>
  <si>
    <t>167101101</t>
  </si>
  <si>
    <t>Nakládání, skládání a překládání neulehlého výkopku nebo sypaniny nakládání, množství do 100 m3, z hornin tř. 1 až 4</t>
  </si>
  <si>
    <t>-2066393705</t>
  </si>
  <si>
    <t>-349088745</t>
  </si>
  <si>
    <t>688074937</t>
  </si>
  <si>
    <t>9,69"viz. Specifikace D.02.06</t>
  </si>
  <si>
    <t>583336740</t>
  </si>
  <si>
    <t>Kamenivo přírodní těžené pro stavební účely  PTK  (drobné, hrubé, štěrkopísky) kamenivo těžené hrubé frakce  16-32</t>
  </si>
  <si>
    <t>-324556820</t>
  </si>
  <si>
    <t>9,69*2,1</t>
  </si>
  <si>
    <t>273313311</t>
  </si>
  <si>
    <t>Základy z betonu prostého desky z betonu kamenem neprokládaného tř. C 8/10</t>
  </si>
  <si>
    <t>-61987106</t>
  </si>
  <si>
    <t>0,86"viz. Specifikace D.02.06</t>
  </si>
  <si>
    <t>273313811</t>
  </si>
  <si>
    <t>Základy z betonu prostého desky z betonu kamenem neprokládaného tř. C 25/30</t>
  </si>
  <si>
    <t>-1688275681</t>
  </si>
  <si>
    <t>1,21*1,1"viz. Specifikace D.02.06</t>
  </si>
  <si>
    <t>273351215</t>
  </si>
  <si>
    <t>Bednění základových stěn desek svislé nebo šikmé (odkloněné), půdorysně přímé nebo zalomené ve volných nebo zapažených jámách, rýhách, šachtách, včetně případných vzpěr zřízení</t>
  </si>
  <si>
    <t>-46104275</t>
  </si>
  <si>
    <t>2,24"viz. Specifikace D.02.06</t>
  </si>
  <si>
    <t>273351216</t>
  </si>
  <si>
    <t>Bednění základových stěn desek svislé nebo šikmé (odkloněné), půdorysně přímé nebo zalomené ve volných nebo zapažených jámách, rýhách, šachtách, včetně případných vzpěr odstranění</t>
  </si>
  <si>
    <t>-1694498981</t>
  </si>
  <si>
    <t>273362021</t>
  </si>
  <si>
    <t>Výztuž základů desek ze svařovaných sítí z drátů typu KARI</t>
  </si>
  <si>
    <t>-362171187</t>
  </si>
  <si>
    <t>0,065"viz. Specifikace D.02.06</t>
  </si>
  <si>
    <t>274322511</t>
  </si>
  <si>
    <t>Základy z betonu železového (bez výztuže) pasy z betonu se zvýšenými nároky na prostředí tř. C 25/30</t>
  </si>
  <si>
    <t>-641078767</t>
  </si>
  <si>
    <t>4,064"viz. Specifikace D.02.06</t>
  </si>
  <si>
    <t>274351215</t>
  </si>
  <si>
    <t>Bednění základových stěn pasů svislé nebo šikmé (odkloněné), půdorysně přímé nebo zalomené ve volných nebo zapažených jámách, rýhách, šachtách, včetně případných vzpěr zřízení</t>
  </si>
  <si>
    <t>-103677631</t>
  </si>
  <si>
    <t>24,2"viz. Specifikace D.02.06</t>
  </si>
  <si>
    <t>274351216</t>
  </si>
  <si>
    <t>Bednění základových stěn pasů svislé nebo šikmé (odkloněné), půdorysně přímé nebo zalomené ve volných nebo zapažených jámách, rýhách, šachtách, včetně případných vzpěr odstranění</t>
  </si>
  <si>
    <t>-1664021677</t>
  </si>
  <si>
    <t>274361821</t>
  </si>
  <si>
    <t>Výztuž základů pasů z betonářské oceli 10 505 (R) nebo BSt 500</t>
  </si>
  <si>
    <t>-224742676</t>
  </si>
  <si>
    <t>0,016+0,0853"viz. Specifikace D.02.06</t>
  </si>
  <si>
    <t>274362021</t>
  </si>
  <si>
    <t>Výztuž základů pasů ze svařovaných sítí z drátů typu KARI</t>
  </si>
  <si>
    <t>785735357</t>
  </si>
  <si>
    <t>0,324"viz. Specifikace D.02.06</t>
  </si>
  <si>
    <t>Vodorovné konstrukce</t>
  </si>
  <si>
    <t>421131101</t>
  </si>
  <si>
    <t>Letmá montáž nosné konstrukce z dílců z předpjatého betonu zdola autojeřábem, dílce opěrového, hmotnosti jednotlivě do 32 t</t>
  </si>
  <si>
    <t>hod</t>
  </si>
  <si>
    <t>-2120974367</t>
  </si>
  <si>
    <t>931992111</t>
  </si>
  <si>
    <t>Výplň dilatačních spár z polystyrenu pěnového, tloušťky 20 mm</t>
  </si>
  <si>
    <t>-1898376674</t>
  </si>
  <si>
    <t>8,32"viz. Specifikace D.02.06</t>
  </si>
  <si>
    <t>941121111</t>
  </si>
  <si>
    <t>Montáž lešení řadového trubkového těžkého pracovního s podlahami z fošen nebo dílců min. tl. 38 mm, s provozním zatížením tř. 4 do 300 kg/m2 šířky tř. W15 přes 1,5 do 1,8 m, výšky do 10 m</t>
  </si>
  <si>
    <t>-1738862579</t>
  </si>
  <si>
    <t>88,2"viz. Specifikace D.02.06</t>
  </si>
  <si>
    <t>941121211</t>
  </si>
  <si>
    <t>Montáž lešení řadového trubkového těžkého pracovního s podlahami Příplatek za první a každý další den použití lešení k ceně -1111</t>
  </si>
  <si>
    <t>-1251664927</t>
  </si>
  <si>
    <t>88,2*14</t>
  </si>
  <si>
    <t>941121811</t>
  </si>
  <si>
    <t>Demontáž lešení řadového trubkového těžkého pracovního s podlahami z fošen nebo dílců min. tl. 38 mm, s provozním zatížením tř. 4 do 300 kg/m2 šířky tř. W15 přes 1,5 do 1,8 m, výšky do 10 m</t>
  </si>
  <si>
    <t>-1302821419</t>
  </si>
  <si>
    <t>1105907830</t>
  </si>
  <si>
    <t>48"viz. Specifikace D.02.06</t>
  </si>
  <si>
    <t>-2038340527</t>
  </si>
  <si>
    <t>15"viz. Specifikace D.02.06</t>
  </si>
  <si>
    <t>1495620927</t>
  </si>
  <si>
    <t>826692315</t>
  </si>
  <si>
    <t>998011001</t>
  </si>
  <si>
    <t>Přesun hmot pro budovy občanské výstavby, bydlení, výrobu a služby s nosnou svislou konstrukcí zděnou z cihel, tvárnic nebo kamene vodorovná dopravní vzdálenost do 100 m pro budovy výšky do 6 m</t>
  </si>
  <si>
    <t>140198005</t>
  </si>
  <si>
    <t>711</t>
  </si>
  <si>
    <t>Izolace proti vodě, vlhkosti a plynům</t>
  </si>
  <si>
    <t>711161302</t>
  </si>
  <si>
    <t>Izolace proti zemní vlhkosti nopovými foliemi FONDALINE základů nebo stěn pro běžné podmínky tloušťky 0,4 mm, šířky 1,0 m</t>
  </si>
  <si>
    <t>-1778699451</t>
  </si>
  <si>
    <t>18,12"viz. Specifikace D.02.06</t>
  </si>
  <si>
    <t>711161382</t>
  </si>
  <si>
    <t>Izolace proti zemní vlhkosti nopovými foliemi FONDALINE ukončení izolace lištou provětrávací</t>
  </si>
  <si>
    <t>1482401995</t>
  </si>
  <si>
    <t>15,1"viz. Specifikace D.02.06</t>
  </si>
  <si>
    <t>998711101</t>
  </si>
  <si>
    <t>Přesun hmot pro izolace proti vodě, vlhkosti a plynům stanovený z hmotnosti přesunovaného materiálu vodorovná dopravní vzdálenost do 50 m v objektech výšky do 6 m</t>
  </si>
  <si>
    <t>-769750332</t>
  </si>
  <si>
    <t>762</t>
  </si>
  <si>
    <t>Konstrukce tesařské</t>
  </si>
  <si>
    <t>762083121</t>
  </si>
  <si>
    <t>Práce společné pro tesařské konstrukce impregnace řeziva máčením proti dřevokaznému hmyzu, houbám a plísním, třída ohrožení 1 a 2 (dřevo v interiéru)</t>
  </si>
  <si>
    <t>-2122016546</t>
  </si>
  <si>
    <t>1,01+0,288"viz. Specifikace D.02.06</t>
  </si>
  <si>
    <t>762135114</t>
  </si>
  <si>
    <t>Montáž bednění stěn z hrubých latí s mezerami 40 - 60 mm, průřezové plochy do 25 cm2</t>
  </si>
  <si>
    <t>988742793</t>
  </si>
  <si>
    <t>47"viz. Specifikace D.02.06</t>
  </si>
  <si>
    <t>605141140</t>
  </si>
  <si>
    <t>Řezivo jehličnaté drobné, neopracované (lišty a latě), (ČSN 49 1503, ČSN 49 2100) jehličnaté - latě střešní latě jakost I - II délka 3 - 5 m latě  impregnované</t>
  </si>
  <si>
    <t>431100623</t>
  </si>
  <si>
    <t>0,04*0,06*120*1,2</t>
  </si>
  <si>
    <t>605141010VP01</t>
  </si>
  <si>
    <t>Řezivo jehličnaté drobné, neopracované (lišty a latě), (ČSN 49 1503, ČSN 49 2100) jehličnaté - latě průřez 10 - 25 cm2 latě jakost I.</t>
  </si>
  <si>
    <t>1284315840</t>
  </si>
  <si>
    <t>762195000</t>
  </si>
  <si>
    <t>Spojovací prostředky stěn a příček hřebíky, svory, fixační prkna</t>
  </si>
  <si>
    <t>-159002037</t>
  </si>
  <si>
    <t>998762101</t>
  </si>
  <si>
    <t>Přesun hmot pro konstrukce tesařské stanovený z hmotnosti přesunovaného materiálu vodorovná dopravní vzdálenost do 50 m v objektech výšky do 6 m</t>
  </si>
  <si>
    <t>1164638349</t>
  </si>
  <si>
    <t>767995113</t>
  </si>
  <si>
    <t>Montáž ostatních atypických zámečnických konstrukcí hmotnosti přes 10 do 20 kg</t>
  </si>
  <si>
    <t>1741092295</t>
  </si>
  <si>
    <t>11,31+1,62"viz. Specifikace D.02.06</t>
  </si>
  <si>
    <t>130104200</t>
  </si>
  <si>
    <t>Ocel profilová v jakosti 11 375 ocel profilová L úhelníky rovnostranné 50 x 50 x 5 mm</t>
  </si>
  <si>
    <t>-1779693811</t>
  </si>
  <si>
    <t>tyč ocelová žebírková, výztuž do betonu, zn.oceli BSt 500S, v tyčích, D 12 mm</t>
  </si>
  <si>
    <t>1051140697</t>
  </si>
  <si>
    <t>-2141276597</t>
  </si>
  <si>
    <t>244,4+11,31+3,768+24,6+80,51+122+48"viz. Specifikace D.02.06</t>
  </si>
  <si>
    <t>798+405+47,1+32,8"viz. Specifikace D.02.06</t>
  </si>
  <si>
    <t>145502660VP01</t>
  </si>
  <si>
    <t>Profily ocelové tenkostěnné uzavřené, jakost 11 375</t>
  </si>
  <si>
    <t>-7025582</t>
  </si>
  <si>
    <t>1817,488*1,2/1000"+20% na spojovací materiál a doplňky viz. Specifikace D.02.06</t>
  </si>
  <si>
    <t>593737400</t>
  </si>
  <si>
    <t>schodnice venkovní SR-P 1000x270 s protiskluznou hranou</t>
  </si>
  <si>
    <t>1533333786</t>
  </si>
  <si>
    <t>553470790</t>
  </si>
  <si>
    <t>příslušenství stavební kovové rošty ocelové podlahové svařované  "SP" , oko 30/30 žárově zinkované, DIN 24 537 nosný prut 40/3 mm 1200 x 1000 mm</t>
  </si>
  <si>
    <t>-192612292</t>
  </si>
  <si>
    <t>-1714804527</t>
  </si>
  <si>
    <t>783</t>
  </si>
  <si>
    <t>Dokončovací práce - nátěry</t>
  </si>
  <si>
    <t>783218101</t>
  </si>
  <si>
    <t>Lazurovací nátěr tesařských konstrukcí jednonásobný syntetický</t>
  </si>
  <si>
    <t>979050081</t>
  </si>
  <si>
    <t>147,4"viz. Specifikace D.02.06</t>
  </si>
  <si>
    <t>783218211</t>
  </si>
  <si>
    <t>Lakovací nátěr tesařských konstrukcí dvojnásobný s mezibroušením syntetický</t>
  </si>
  <si>
    <t>1109507222</t>
  </si>
  <si>
    <t>783301311</t>
  </si>
  <si>
    <t>Příprava podkladu zámečnických konstrukcí před provedením nátěru odmaštění odmašťovačem vodou ředitelným</t>
  </si>
  <si>
    <t>703601077</t>
  </si>
  <si>
    <t>13,93+45,04"viz. Specifikace D.02.06</t>
  </si>
  <si>
    <t>783334201</t>
  </si>
  <si>
    <t>Základní antikorozní nátěr zámečnických konstrukcí jednonásobný syntetický epoxidový</t>
  </si>
  <si>
    <t>374664796</t>
  </si>
  <si>
    <t>783335101</t>
  </si>
  <si>
    <t>Mezinátěr zámečnických konstrukcí jednonásobný syntetický epoxidový</t>
  </si>
  <si>
    <t>732642944</t>
  </si>
  <si>
    <t>783337101</t>
  </si>
  <si>
    <t>Krycí nátěr (email) zámečnických konstrukcí jednonásobný syntetický epoxidový</t>
  </si>
  <si>
    <t>1803352828</t>
  </si>
  <si>
    <t>58,97*3</t>
  </si>
  <si>
    <t>783827105R01</t>
  </si>
  <si>
    <t>Krycí (ochranný ) nátěr omítek jednonásobný hladkých betonových povrchů nebo povrchů z desek na bázi dřeva (dřevovláknitých apod.) silikonový</t>
  </si>
  <si>
    <t>-1775243794</t>
  </si>
  <si>
    <t>20,6"viz. Specifikace D.02.06</t>
  </si>
  <si>
    <t>789</t>
  </si>
  <si>
    <t>Povrchové úpravy ocelových konstrukcí a technologických zařízení</t>
  </si>
  <si>
    <t>52</t>
  </si>
  <si>
    <t>789421251</t>
  </si>
  <si>
    <t>Žárové zinkování ocelových konstrukcí třídy I Zn 200 um</t>
  </si>
  <si>
    <t>1497881651</t>
  </si>
  <si>
    <t>53</t>
  </si>
  <si>
    <t>013203000</t>
  </si>
  <si>
    <t>Dílenská dokumentace ocelové konstrukce schodiště a fasádního opláštění</t>
  </si>
  <si>
    <t>-1636383529</t>
  </si>
  <si>
    <t>D.03 - Oprava fasády objektu hvězdárny</t>
  </si>
  <si>
    <t xml:space="preserve">    6 - Úpravy povrchů, podlahy a osazování výplní</t>
  </si>
  <si>
    <t xml:space="preserve">    748 - Elektromontáže - osvětlovací zařízení a svítidla</t>
  </si>
  <si>
    <t xml:space="preserve">    764 - Konstrukce klempířské</t>
  </si>
  <si>
    <t xml:space="preserve">    784 - Dokončovací práce - malby a tapety</t>
  </si>
  <si>
    <t>113106023</t>
  </si>
  <si>
    <t>Rozebrání dlažeb při překopech inženýrských sítí plochy do 15 m2 s přemístěním hmot na skládku na vzdálenost do 3 m nebo s naložením na dopravní prostředek komunikací pro pěší s ložem z kameniva nebo živice a s výplní spár ze zámkové dlažby</t>
  </si>
  <si>
    <t>1748755375</t>
  </si>
  <si>
    <t>6"viz. Specifikace D.03.10</t>
  </si>
  <si>
    <t>-396875390</t>
  </si>
  <si>
    <t>2"viz. Specifikace D.03.10</t>
  </si>
  <si>
    <t>-924473284</t>
  </si>
  <si>
    <t>12,42"viz. Specifikace D.03.10</t>
  </si>
  <si>
    <t>1182339619</t>
  </si>
  <si>
    <t>-1925076781</t>
  </si>
  <si>
    <t>-1976604780</t>
  </si>
  <si>
    <t>12,42*1,8</t>
  </si>
  <si>
    <t>912409673</t>
  </si>
  <si>
    <t>10,66"viz. Specifikace D.03.10</t>
  </si>
  <si>
    <t>-2071105925</t>
  </si>
  <si>
    <t>10,66*2,1</t>
  </si>
  <si>
    <t>211531112R01</t>
  </si>
  <si>
    <t>Výplň kamenivem do rýh odvodňovacích žeber nebo trativodů bez zhutnění, s úpravou povrchu výplně kamenivem hrubým drceným frakce 16 až 63 mm</t>
  </si>
  <si>
    <t>-1405314489</t>
  </si>
  <si>
    <t>2,86"viz. Specifikace D.03.10</t>
  </si>
  <si>
    <t>-243254692</t>
  </si>
  <si>
    <t>40"viz. Specifikace D.03.10</t>
  </si>
  <si>
    <t>Geotextilie netkané (polypropylenová vlákna) se základní ÚV stabilizací šíře do 8,8 m 63/ 25  250 g/m2</t>
  </si>
  <si>
    <t>482213326</t>
  </si>
  <si>
    <t>212312111</t>
  </si>
  <si>
    <t>Lože pro trativody z betonu prostého</t>
  </si>
  <si>
    <t>2068977555</t>
  </si>
  <si>
    <t>0,88"viz. Specifikace D.03.10</t>
  </si>
  <si>
    <t>1122594350</t>
  </si>
  <si>
    <t>26"viz. Specifikace D.03.10</t>
  </si>
  <si>
    <t>564861111</t>
  </si>
  <si>
    <t>Podklad ze štěrkodrti ŠD s rozprostřením a zhutněním, po zhutnění tl. 200 mm</t>
  </si>
  <si>
    <t>1638258852</t>
  </si>
  <si>
    <t>596211110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</si>
  <si>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</si>
  <si>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1972482468</t>
  </si>
  <si>
    <t>Úpravy povrchů, podlahy a osazování výplní</t>
  </si>
  <si>
    <t>622131101</t>
  </si>
  <si>
    <t>Podkladní a spojovací vrstva vnějších omítaných ploch cementový postřik nanášený ručně celoplošně stěn</t>
  </si>
  <si>
    <t>752109967</t>
  </si>
  <si>
    <t>622135001</t>
  </si>
  <si>
    <t>Vyrovnání nerovností podkladu vnějších omítaných ploch maltou, tloušťky do 10 mm vápenocementovou stěn</t>
  </si>
  <si>
    <t>-166212876</t>
  </si>
  <si>
    <t>81,48"viz. Specifikace D.03.10</t>
  </si>
  <si>
    <t>622135002</t>
  </si>
  <si>
    <t>Vyrovnání nerovností podkladu vnějších omítaných ploch maltou, tloušťky do 10 mm cementovou stěn</t>
  </si>
  <si>
    <t>-1253928802</t>
  </si>
  <si>
    <t>19,4"viz. Specifikace D.03.10</t>
  </si>
  <si>
    <t>622135091</t>
  </si>
  <si>
    <t>Vyrovnání nerovností podkladu vnějších omítaných ploch tmelem, tloušťky do 2 mm Příplatek k ceně za každých dalších 5 mm tloušťky podkladní vrstvy přes 10 mm maltou vápenocementovou stěn</t>
  </si>
  <si>
    <t>585870965</t>
  </si>
  <si>
    <t>81,48*10</t>
  </si>
  <si>
    <t>622135092</t>
  </si>
  <si>
    <t>Příplatek k vyrovnání vnějších stěn maltou cementovou za každých dalších 5 mm tl</t>
  </si>
  <si>
    <t>479593944</t>
  </si>
  <si>
    <t>19,4*10"viz. Specifikace D.03.10</t>
  </si>
  <si>
    <t>622142001</t>
  </si>
  <si>
    <t>Potažení vnějších ploch pletivem v ploše nebo pruzích, na plném podkladu sklovláknitým vtlačením do tmelu stěn</t>
  </si>
  <si>
    <t>1828990858</t>
  </si>
  <si>
    <t>622143003</t>
  </si>
  <si>
    <t>Montáž omítkových profilů plastových nebo pozinkovaných, upevněných vtlačením do podkladní vrstvy nebo přibitím rohových s tkaninou</t>
  </si>
  <si>
    <t>-1359795121</t>
  </si>
  <si>
    <t>45,7+9,5"viz. Specifikace D.03.10</t>
  </si>
  <si>
    <t>590514840</t>
  </si>
  <si>
    <t>Kontaktní zateplovací systémy příslušenství kontaktních zateplovacích systémů lišta rohová s tkaninou - rohovník  2,5m PVC 10/10 cm</t>
  </si>
  <si>
    <t>-1459788056</t>
  </si>
  <si>
    <t>45,7*1,05 'Přepočtené koeficientem množství</t>
  </si>
  <si>
    <t>590515100</t>
  </si>
  <si>
    <t>Kontaktní zateplovací systémy příslušenství kontaktních zateplovacích systémů profil okenní s nepřiznanou okapnicí - Thermospoj LTU plast 2,0 m</t>
  </si>
  <si>
    <t>-381894706</t>
  </si>
  <si>
    <t>9,5"viz. Specifikace D.03.10</t>
  </si>
  <si>
    <t>622143004</t>
  </si>
  <si>
    <t>Montáž omítkových profilů plastových nebo pozinkovaných, upevněných vtlačením do podkladní vrstvy nebo přibitím začišťovacích samolepících (APU lišty)</t>
  </si>
  <si>
    <t>-577745559</t>
  </si>
  <si>
    <t>22,7"viz. Specifikace D.03.10</t>
  </si>
  <si>
    <t>590514750</t>
  </si>
  <si>
    <t>Kontaktní zateplovací systémy příslušenství kontaktních zateplovacích systémů profil okenní začišťovací s tkaninou Thermospoj 6 mm/2,4 m</t>
  </si>
  <si>
    <t>-388564267</t>
  </si>
  <si>
    <t>22,7*1,05 'Přepočtené koeficientem množství</t>
  </si>
  <si>
    <t>622511111</t>
  </si>
  <si>
    <t>Omítka tenkovrstvá akrylátová vnějších ploch probarvená, včetně penetrace podkladu mozaiková střednězrnná stěn</t>
  </si>
  <si>
    <t>-1975777176</t>
  </si>
  <si>
    <t>7,76"viz. Specifikace D.03.10</t>
  </si>
  <si>
    <t>622531021</t>
  </si>
  <si>
    <t>Omítka tenkovrstvá silikonová vnějších ploch probarvená, včetně penetrace podkladu zrnitá, tloušťky 2,0 mm stěn</t>
  </si>
  <si>
    <t>1736789888</t>
  </si>
  <si>
    <t>95,06"viz. Specifikace D.03.10</t>
  </si>
  <si>
    <t>622821001</t>
  </si>
  <si>
    <t>Sanační omítka vnějších ploch stěn pro vlhké zdivo, prováděná včetně sanačního postřiku tl. do 5 mm, tl. jádrové omítky do 20 mm ručně zatřená</t>
  </si>
  <si>
    <t>-1832210754</t>
  </si>
  <si>
    <t>622821031</t>
  </si>
  <si>
    <t>Sanační omítka vnějších ploch stěn vyrovnávací vrstva, prováděná v tl. do 20 mm ručně</t>
  </si>
  <si>
    <t>-1823014460</t>
  </si>
  <si>
    <t>622821081</t>
  </si>
  <si>
    <t>Sanační omítka vnějších ploch Příplatek k cenám: za každých dalších 10 mm omítky prováděné ve více vrstvách -1031</t>
  </si>
  <si>
    <t>-1168003167</t>
  </si>
  <si>
    <t>629135102</t>
  </si>
  <si>
    <t>Vyrovnávací vrstva z cementové malty pod klempířskými prvky šířky přes 150 do 300 mm</t>
  </si>
  <si>
    <t>1876328413</t>
  </si>
  <si>
    <t>629995101</t>
  </si>
  <si>
    <t>Očištění vnějších ploch tlakovou vodou omytím</t>
  </si>
  <si>
    <t>559565794</t>
  </si>
  <si>
    <t>633991112R01</t>
  </si>
  <si>
    <t>Nástřik povrchů stěn antisanitrační</t>
  </si>
  <si>
    <t>-401154954</t>
  </si>
  <si>
    <t>23,3"viz. Specifikace D.03.10</t>
  </si>
  <si>
    <t>637211321</t>
  </si>
  <si>
    <t>Okapový chodník z dlaždic betonových vymývaných s vyplněním spár drobným kamenivem, tl. dlaždic 50 mm do písku</t>
  </si>
  <si>
    <t>-768823432</t>
  </si>
  <si>
    <t>916231213</t>
  </si>
  <si>
    <t>Osazení chodníkového obrubníku betonového se zřízením lože, s vyplněním a zatřením spár cementovou maltou stojatého s boční opěrou z betonu prostého tř. C 12/15, do lože z betonu prostého téže značky</t>
  </si>
  <si>
    <t>1395855924</t>
  </si>
  <si>
    <t>-1144622006</t>
  </si>
  <si>
    <t>919726123</t>
  </si>
  <si>
    <t>Geotextilie netkaná pro ochranu, separaci nebo filtraci měrná hmotnost přes 300 do 500 g/m2</t>
  </si>
  <si>
    <t>-1333154855</t>
  </si>
  <si>
    <t>29,1"viz. Specifikace D.03.10</t>
  </si>
  <si>
    <t>941221111</t>
  </si>
  <si>
    <t>Montáž lešení řadového rámového těžkého pracovního s podlahami s provozním zatížením tř. 4 do 300 kg/m2 šířky tř. SW09 přes 0,9 do 1,2 m, výšky do 10 m</t>
  </si>
  <si>
    <t>1831628202</t>
  </si>
  <si>
    <t>145,2"viz. Specifikace D.03.10</t>
  </si>
  <si>
    <t>941221211</t>
  </si>
  <si>
    <t>Montáž lešení řadového rámového těžkého pracovního s podlahami s provozním zatížením tř. 4 do 300 kg/m2 Příplatek za první a každý další den použití lešení k ceně -1111 nebo -1112</t>
  </si>
  <si>
    <t>-662259476</t>
  </si>
  <si>
    <t>145,2*30</t>
  </si>
  <si>
    <t>941221811</t>
  </si>
  <si>
    <t>Demontáž lešení řadového rámového těžkého pracovního s provozním zatížením tř. 4 do 300 kg/m2 šířky tř. SW09 přes 0,9 do 1,2 m, výšky do 10 m</t>
  </si>
  <si>
    <t>-540499464</t>
  </si>
  <si>
    <t>943111111</t>
  </si>
  <si>
    <t>Montáž lešení prostorového trubkového lehkého pracovního bez podlah s provozním zatížením tř. 3 do 200 kg/m2, výšky do 10 m</t>
  </si>
  <si>
    <t>-1181305329</t>
  </si>
  <si>
    <t>277,2"viz. Specifikace D.03.10</t>
  </si>
  <si>
    <t>943111211</t>
  </si>
  <si>
    <t>Montáž lešení prostorového trubkového lehkého pracovního bez podlah Příplatek za první a každý další den použití lešení k ceně -1111</t>
  </si>
  <si>
    <t>-2125051917</t>
  </si>
  <si>
    <t>277,2*14</t>
  </si>
  <si>
    <t>943111811</t>
  </si>
  <si>
    <t>Demontáž lešení prostorového trubkového lehkého bez podlah zatížení do 200 kg/m2 v do 10 m</t>
  </si>
  <si>
    <t>-866480905</t>
  </si>
  <si>
    <t>949211111</t>
  </si>
  <si>
    <t>Montáž lešeňové podlahy pro trubková lešení z fošen, prken nebo dřevěných sbíjených lešeňových dílců s příčníky nebo podélníky, ve výšce do 10 m</t>
  </si>
  <si>
    <t>-626680631</t>
  </si>
  <si>
    <t>46,2*2</t>
  </si>
  <si>
    <t>949211211</t>
  </si>
  <si>
    <t>Montáž lešeňové podlahy pro trubková lešení Příplatek za první a každý další den použití lešení k ceně -1111 nebo -1112</t>
  </si>
  <si>
    <t>-1879363120</t>
  </si>
  <si>
    <t>92,4*14</t>
  </si>
  <si>
    <t>949211811</t>
  </si>
  <si>
    <t>Demontáž lešeňové podlahy pro trubková lešení z fošen, prken nebo dřevěných sbíjených lešeňových dílců s příčníky nebo podélníky, ve výšce do 10 m</t>
  </si>
  <si>
    <t>2087378030</t>
  </si>
  <si>
    <t>961044111</t>
  </si>
  <si>
    <t>Bourání základů z betonu prostého</t>
  </si>
  <si>
    <t>293563782</t>
  </si>
  <si>
    <t>2,6"viz. Specifikace D.03.10</t>
  </si>
  <si>
    <t>975022251</t>
  </si>
  <si>
    <t>Podchycení nadzákladového zdiva dřevěnou výztuhou v. podchycení do 3 m, při tl. zdiva do 450 mm a délce podchycení přes 3 do 5 m</t>
  </si>
  <si>
    <t>391083026</t>
  </si>
  <si>
    <t>10"viz. Specifikace D.03.10</t>
  </si>
  <si>
    <t>985111111</t>
  </si>
  <si>
    <t>Otlučení nebo odsekání vrstev omítek stěn</t>
  </si>
  <si>
    <t>1276561096</t>
  </si>
  <si>
    <t>985131411</t>
  </si>
  <si>
    <t>Očištění ploch stěn, rubu kleneb a podlah vysušení stlačeným vzduchem</t>
  </si>
  <si>
    <t>1385900683</t>
  </si>
  <si>
    <t>985142112</t>
  </si>
  <si>
    <t>Vysekání spojovací hmoty ze spár zdiva včetně vyčištění hloubky spáry do 40 mm délky spáry na 1 m2 upravované plochy přes 6 do 12 m</t>
  </si>
  <si>
    <t>1465068219</t>
  </si>
  <si>
    <t>985211112</t>
  </si>
  <si>
    <t>Vyklínování uvolněných kamenů zdiva úlomky kamene, popřípadě cihel délky spáry na 1 m2 upravované plochy přes 6 do 12 m</t>
  </si>
  <si>
    <t>1428900099</t>
  </si>
  <si>
    <t>54</t>
  </si>
  <si>
    <t>985223110</t>
  </si>
  <si>
    <t>Přezdívání zdiva do aktivované malty cihelného, objemu do 1 m3</t>
  </si>
  <si>
    <t>-235210490</t>
  </si>
  <si>
    <t>19,4*0,3*0,1"viz. Specifikace D.03.10</t>
  </si>
  <si>
    <t>55</t>
  </si>
  <si>
    <t>596100120R01</t>
  </si>
  <si>
    <t>Cihly pálené plné (vč. odlehčených, lícových a voštinových) cihly plné CP  rozměr 29 x 14 x 6,5 cm P 20</t>
  </si>
  <si>
    <t>1353437405</t>
  </si>
  <si>
    <t>200</t>
  </si>
  <si>
    <t>56</t>
  </si>
  <si>
    <t>985231112</t>
  </si>
  <si>
    <t>Spárování zdiva hloubky do 40 mm aktivovanou maltou délky spáry na 1 m2 upravované plochy přes 6 do 12 m</t>
  </si>
  <si>
    <t>-17622182</t>
  </si>
  <si>
    <t>95,06*0,1"viz. Specifikace D.03.10</t>
  </si>
  <si>
    <t>57</t>
  </si>
  <si>
    <t>997002511</t>
  </si>
  <si>
    <t>Vodorovné přemístění suti a vybouraných hmot bez naložení, se složením a hrubým urovnáním na vzdálenost do 1 km</t>
  </si>
  <si>
    <t>516731209</t>
  </si>
  <si>
    <t>58</t>
  </si>
  <si>
    <t>997002519</t>
  </si>
  <si>
    <t>Vodorovné přemístění suti a vybouraných hmot bez naložení, se složením a hrubým urovnáním Příplatek k ceně za každý další i započatý 1 km přes 1 km</t>
  </si>
  <si>
    <t>-463323537</t>
  </si>
  <si>
    <t>9,606*15</t>
  </si>
  <si>
    <t>59</t>
  </si>
  <si>
    <t>997002611</t>
  </si>
  <si>
    <t>Nakládání suti a vybouraných hmot na dopravní prostředek pro vodorovné přemístění</t>
  </si>
  <si>
    <t>645079104</t>
  </si>
  <si>
    <t>60</t>
  </si>
  <si>
    <t>997013831</t>
  </si>
  <si>
    <t>Poplatek za uložení stavebního odpadu na skládce (skládkovné) směsného</t>
  </si>
  <si>
    <t>-823952309</t>
  </si>
  <si>
    <t>61</t>
  </si>
  <si>
    <t>502090665</t>
  </si>
  <si>
    <t>62</t>
  </si>
  <si>
    <t>711113125R01</t>
  </si>
  <si>
    <t>Izolace proti zemní vlhkosti natěradly a tmely za studena na ploše svislé S těsnicí hmotou na cementové bázi</t>
  </si>
  <si>
    <t>1509941883</t>
  </si>
  <si>
    <t>12,8"viz. Specifikace D.03.10</t>
  </si>
  <si>
    <t>63</t>
  </si>
  <si>
    <t>711161303</t>
  </si>
  <si>
    <t>Izolace proti zemní vlhkosti nopovými foliemi FONDALINE základů nebo stěn pro běžné podmínky tloušťky 0,4 mm, šířky 1,5 m</t>
  </si>
  <si>
    <t>881692680</t>
  </si>
  <si>
    <t>64</t>
  </si>
  <si>
    <t>-846201111</t>
  </si>
  <si>
    <t>25"viz. Specifikace D.03.10</t>
  </si>
  <si>
    <t>65</t>
  </si>
  <si>
    <t>815109466</t>
  </si>
  <si>
    <t>748</t>
  </si>
  <si>
    <t>Elektromontáže - osvětlovací zařízení a svítidla</t>
  </si>
  <si>
    <t>66</t>
  </si>
  <si>
    <t>748111211VP01</t>
  </si>
  <si>
    <t>Montáž svítidel žárovkových se zapojením vodičů bytových nebo společenských místností nástěnných přisazených 1 zdroj bez skla</t>
  </si>
  <si>
    <t>-483022521</t>
  </si>
  <si>
    <t>4"viz. Specifikace D.03.10</t>
  </si>
  <si>
    <t>764</t>
  </si>
  <si>
    <t>Konstrukce klempířské</t>
  </si>
  <si>
    <t>67</t>
  </si>
  <si>
    <t>764002824</t>
  </si>
  <si>
    <t>Demontáž kotlíku oválného k dalšímu použití</t>
  </si>
  <si>
    <t>1126619479</t>
  </si>
  <si>
    <t>68</t>
  </si>
  <si>
    <t>764002851</t>
  </si>
  <si>
    <t>Demontáž klempířských konstrukcí oplechování parapetů do suti</t>
  </si>
  <si>
    <t>-1124886134</t>
  </si>
  <si>
    <t>7,5"viz. Specifikace D.03.10</t>
  </si>
  <si>
    <t>69</t>
  </si>
  <si>
    <t>764004861</t>
  </si>
  <si>
    <t>Demontáž klempířských konstrukcí svodu do suti</t>
  </si>
  <si>
    <t>823799342</t>
  </si>
  <si>
    <t>12"viz. Specifikace D.03.10</t>
  </si>
  <si>
    <t>70</t>
  </si>
  <si>
    <t>764216646</t>
  </si>
  <si>
    <t>Oplechování parapetů z pozinkovaného plechu s povrchovou úpravou rovných celoplošně lepené, bez rohů rš 500 mm</t>
  </si>
  <si>
    <t>1528772293</t>
  </si>
  <si>
    <t>71</t>
  </si>
  <si>
    <t>764216667</t>
  </si>
  <si>
    <t>Oplechování parapetů z pozinkovaného plechu s povrchovou úpravou rovných celoplošně lepené, bez rohů Příplatek k cenám za zvýšenou pracnost při provedení rohu nebo koutu přes rš 400 mm</t>
  </si>
  <si>
    <t>1004665164</t>
  </si>
  <si>
    <t>5"viz. Specifikace D.03.10</t>
  </si>
  <si>
    <t>72</t>
  </si>
  <si>
    <t>764501108</t>
  </si>
  <si>
    <t>Montáž žlabu podokapního půlkruhového kotlíku</t>
  </si>
  <si>
    <t>2134526192</t>
  </si>
  <si>
    <t>73</t>
  </si>
  <si>
    <t>764518422</t>
  </si>
  <si>
    <t>Svod z pozinkovaného plechu včetně objímek, kolen a odskoků kruhový, průměru 100 mm</t>
  </si>
  <si>
    <t>-1953849346</t>
  </si>
  <si>
    <t>74</t>
  </si>
  <si>
    <t>998764101</t>
  </si>
  <si>
    <t>Přesun hmot pro konstrukce klempířské stanovený z hmotnosti přesunovaného materiálu vodorovná dopravní vzdálenost do 50 m v objektech výšky do 6 m</t>
  </si>
  <si>
    <t>224690753</t>
  </si>
  <si>
    <t>75</t>
  </si>
  <si>
    <t>767996703</t>
  </si>
  <si>
    <t>Demontáž ostatních zámečnických konstrukcí o hmotnosti jednotlivých dílů řezáním přes 100 do 250 kg</t>
  </si>
  <si>
    <t>-944482043</t>
  </si>
  <si>
    <t>250"viz. Specifikace D.03.10</t>
  </si>
  <si>
    <t>76</t>
  </si>
  <si>
    <t>783000103</t>
  </si>
  <si>
    <t>Zakrývání konstrukcí včetně pozdějšího odkrytí podlah nebo vodorovných ploch položením fólie</t>
  </si>
  <si>
    <t>550629360</t>
  </si>
  <si>
    <t>24"viz. Specifikace D.02.06</t>
  </si>
  <si>
    <t>77</t>
  </si>
  <si>
    <t>581248420</t>
  </si>
  <si>
    <t>Malířské nátěry upravené tekuté  (systém) pásky a fólie - malířské potřeby páska do 60° C 7µ    4 x 5 m</t>
  </si>
  <si>
    <t>-1474580573</t>
  </si>
  <si>
    <t>24*1,05 'Přepočtené koeficientem množství</t>
  </si>
  <si>
    <t>78</t>
  </si>
  <si>
    <t>784171111</t>
  </si>
  <si>
    <t>Zakrytí vnitřních ploch stěn v místnostech výšky do 3,80 m</t>
  </si>
  <si>
    <t>2039400001</t>
  </si>
  <si>
    <t>11,59"viz. Specifikace D.02.06</t>
  </si>
  <si>
    <t>79</t>
  </si>
  <si>
    <t>581248440</t>
  </si>
  <si>
    <t>Malířské nátěry upravené tekuté (systém) pásky a fólie - malířské potřeby páska do 60° C LDPE  40µ    4 x 5 m</t>
  </si>
  <si>
    <t>615809690</t>
  </si>
  <si>
    <t>11,59*1,05 'Přepočtené koeficientem množství</t>
  </si>
  <si>
    <t>80</t>
  </si>
  <si>
    <t>1150553450</t>
  </si>
  <si>
    <t>30"viz. Specifikace D.03.10</t>
  </si>
  <si>
    <t>81</t>
  </si>
  <si>
    <t>783306809</t>
  </si>
  <si>
    <t>Odstranění nátěrů ze zámečnických konstrukcí okartáčováním</t>
  </si>
  <si>
    <t>1704252958</t>
  </si>
  <si>
    <t>82</t>
  </si>
  <si>
    <t>-184736703</t>
  </si>
  <si>
    <t>83</t>
  </si>
  <si>
    <t>1555614189</t>
  </si>
  <si>
    <t>784</t>
  </si>
  <si>
    <t>Dokončovací práce - malby a tapety</t>
  </si>
  <si>
    <t>84</t>
  </si>
  <si>
    <t>784661701VP</t>
  </si>
  <si>
    <t>Dekorační technika - třpytivý efekt (zelená jemnězrná - WFC), stříkáno pistolí do mokré tenkovrstvé omítky, spotřeba 0,4kg/m2</t>
  </si>
  <si>
    <t>-707285309</t>
  </si>
  <si>
    <t>85</t>
  </si>
  <si>
    <t>784672021</t>
  </si>
  <si>
    <t>Písmomalířské práce výšky číslic nebo písmen přes 100 do 250 mm v místnostech výšky do 3,80 m</t>
  </si>
  <si>
    <t>852079886</t>
  </si>
  <si>
    <t>38"viz. Specifikace D.03.10</t>
  </si>
  <si>
    <t>86</t>
  </si>
  <si>
    <t>784672031</t>
  </si>
  <si>
    <t>Písmomalířské práce výšky číslic nebo písmen přes 250 do 500 mm v místnostech výšky do 3,80 m</t>
  </si>
  <si>
    <t>-1843982390</t>
  </si>
  <si>
    <t>17"viz. Specifikace D.03.10</t>
  </si>
  <si>
    <t>D.04 - Bleskosvod hvězdárny</t>
  </si>
  <si>
    <t>D1 - Materiál/montáž - LPS - vnější ochrana objektu před bleskem</t>
  </si>
  <si>
    <t>D2 - Montáž dle ceníku C21M ÚRS Praha - elektromontážní práce</t>
  </si>
  <si>
    <t>D3 - Dodávka - materiál dle ceníku velkoobchodu s elektromateriálem z 2/2017</t>
  </si>
  <si>
    <t>D4 - Zemní práce</t>
  </si>
  <si>
    <t>D5 - HZS</t>
  </si>
  <si>
    <t>D1</t>
  </si>
  <si>
    <t>Materiál/montáž - LPS - vnější ochrana objektu před bleskem</t>
  </si>
  <si>
    <t>D2</t>
  </si>
  <si>
    <t>Montáž dle ceníku C21M ÚRS Praha - elektromontážní práce</t>
  </si>
  <si>
    <t>D3</t>
  </si>
  <si>
    <t>Dodávka - materiál dle ceníku velkoobchodu s elektromateriálem z 2/2017</t>
  </si>
  <si>
    <t>43101</t>
  </si>
  <si>
    <t>tyč JR 2,0 ALMgSi jímací</t>
  </si>
  <si>
    <t>ks</t>
  </si>
  <si>
    <t>43102</t>
  </si>
  <si>
    <t>stříška ochranná FeZn na průchod vrcholem stanové střechy</t>
  </si>
  <si>
    <t>43103</t>
  </si>
  <si>
    <t>držák jímací tyče horní</t>
  </si>
  <si>
    <t>43104</t>
  </si>
  <si>
    <t>držák jímací tyče dolní</t>
  </si>
  <si>
    <t>43105</t>
  </si>
  <si>
    <t>AlMgSi d8 svod po svahu střechy</t>
  </si>
  <si>
    <t>43106</t>
  </si>
  <si>
    <t>vodič CY50 šedý - pohyblivý svod mezi SO a SP1</t>
  </si>
  <si>
    <t>43107</t>
  </si>
  <si>
    <t>podpěra PV nerez po svahu střechy á 1 m</t>
  </si>
  <si>
    <t>43108</t>
  </si>
  <si>
    <t>konzola atypická ocelová L50/50/5 přivařit na stáv ocel. konstr.</t>
  </si>
  <si>
    <t>43109</t>
  </si>
  <si>
    <t>podpěra PV nerez po stěně á 1 m</t>
  </si>
  <si>
    <t>43110</t>
  </si>
  <si>
    <t>zemnící pásek FeZn 30 x 4 obvodový zemnič</t>
  </si>
  <si>
    <t>43111</t>
  </si>
  <si>
    <t>FeZn d10 od zkušební svorky k zemniči</t>
  </si>
  <si>
    <t>43112</t>
  </si>
  <si>
    <t>SR03 nerez svorka k spojení FeZn30/4 s FeZn d10</t>
  </si>
  <si>
    <t>43113</t>
  </si>
  <si>
    <t>asfaltová zálivka spojů v zemi</t>
  </si>
  <si>
    <t>43114</t>
  </si>
  <si>
    <t>svorka zkušební nerez</t>
  </si>
  <si>
    <t>43115</t>
  </si>
  <si>
    <t>SO svorka okapová nerez</t>
  </si>
  <si>
    <t>43116</t>
  </si>
  <si>
    <t>SP1 připojovací na kov. souč. nerez</t>
  </si>
  <si>
    <t>43117</t>
  </si>
  <si>
    <t>tvarování jímače, úhelníku</t>
  </si>
  <si>
    <t>43118</t>
  </si>
  <si>
    <t>ukončení vodičů hromosvodu</t>
  </si>
  <si>
    <t>43119</t>
  </si>
  <si>
    <t>označení vývodů zemničů štítky</t>
  </si>
  <si>
    <t>43120</t>
  </si>
  <si>
    <t>podruž. materiál 3% z dod. pro ELI silnoproud i slaboproud celkem</t>
  </si>
  <si>
    <t>komplet</t>
  </si>
  <si>
    <t>D4</t>
  </si>
  <si>
    <t>45201</t>
  </si>
  <si>
    <t>výkop rýhy pro vedení zemniče po obvodu š. 50, hl 70, zem. tř. 3-4</t>
  </si>
  <si>
    <t>45202</t>
  </si>
  <si>
    <t>zalití zemnícího vedení bentonitem nebo kaší z jílu rozměl. ve vodě</t>
  </si>
  <si>
    <t>45203</t>
  </si>
  <si>
    <t>zához rýhy pro vedení zemniče š. 50, hl 70, zem. tř. 3-4</t>
  </si>
  <si>
    <t>45204</t>
  </si>
  <si>
    <t>úprava terénu</t>
  </si>
  <si>
    <t>D5</t>
  </si>
  <si>
    <t>HZS</t>
  </si>
  <si>
    <t>56301</t>
  </si>
  <si>
    <t>LPS - předání, proškol. osob pověř. údržbou LPS se zápisem</t>
  </si>
  <si>
    <t>56302</t>
  </si>
  <si>
    <t>třídění odpadů</t>
  </si>
  <si>
    <t>56303</t>
  </si>
  <si>
    <t>odvoz suti na skládku do 25 km</t>
  </si>
  <si>
    <t>56304</t>
  </si>
  <si>
    <t>dokumentace skutečného provedení</t>
  </si>
  <si>
    <t>56305</t>
  </si>
  <si>
    <t>závěrečná měření, revize, předávací protokoly</t>
  </si>
  <si>
    <t>D.05 - Dešťová kanalizace se vsakem</t>
  </si>
  <si>
    <t xml:space="preserve">    8 - Trubní vedení</t>
  </si>
  <si>
    <t xml:space="preserve">    721 - Zdravotechnika - vnitřní kanalizace</t>
  </si>
  <si>
    <t>1672090699</t>
  </si>
  <si>
    <t>1,2"viz. Specifikace dešťové kanalizace</t>
  </si>
  <si>
    <t>-441102420</t>
  </si>
  <si>
    <t>2"viz. Specifikace dešťové kanalizace</t>
  </si>
  <si>
    <t>119001421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</si>
  <si>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kabelů a kabelových tratí z volně ložených kabelů a to do 3 kabelů</t>
  </si>
  <si>
    <t>1895850092</t>
  </si>
  <si>
    <t>1"viz. Specifikace dešťové kanalizace</t>
  </si>
  <si>
    <t>119003121</t>
  </si>
  <si>
    <t>Pomocné konstrukce při zabezpečení výkopu svislé ocelové mobilní oplocení, výšky do 2000 mm zřízení</t>
  </si>
  <si>
    <t>1594435542</t>
  </si>
  <si>
    <t>55"viz. Specifikace dešťové kanalizace</t>
  </si>
  <si>
    <t>119003122</t>
  </si>
  <si>
    <t>Pomocné konstrukce při zabezpečení výkopu svislé ocelové mobilní oplocení, výšky do 2000 mm odstranění</t>
  </si>
  <si>
    <t>819404566</t>
  </si>
  <si>
    <t>119003131</t>
  </si>
  <si>
    <t>Pomocné konstrukce při zabezpečení výkopu svislé výstražná páska zřízení</t>
  </si>
  <si>
    <t>-157273776</t>
  </si>
  <si>
    <t>119003132</t>
  </si>
  <si>
    <t>Pomocné konstrukce při zabezpečení výkopu svislé výstražná páska odstranění</t>
  </si>
  <si>
    <t>-298008793</t>
  </si>
  <si>
    <t>132301201</t>
  </si>
  <si>
    <t>Hloubení zapažených i nezapažených rýh šířky přes 600 do 2 000 mm s urovnáním dna do předepsaného profilu a spádu v hornině tř. 4 do 100 m3</t>
  </si>
  <si>
    <t>-1502284427</t>
  </si>
  <si>
    <t>41,1"viz. Specifikace dešťové kanalizace</t>
  </si>
  <si>
    <t>132301209</t>
  </si>
  <si>
    <t>Hloubení zapažených i nezapažených rýh šířky přes 600 do 2 000 mm s urovnáním dna do předepsaného profilu a spádu v hornině tř. 4 Příplatek k cenám za lepivost horniny tř. 4</t>
  </si>
  <si>
    <t>-586904765</t>
  </si>
  <si>
    <t>132312102</t>
  </si>
  <si>
    <t>Hloubení zapažených i nezapažených rýh šířky do 600 mm ručním nebo pneumatickým nářadím s urovnáním dna do předepsaného profilu a spádu v horninách tř. 4 nesoudržných</t>
  </si>
  <si>
    <t>157352631</t>
  </si>
  <si>
    <t>7,9"viz. Specifikace dešťové kanalizace</t>
  </si>
  <si>
    <t>132312109</t>
  </si>
  <si>
    <t>Hloubení zapažených i nezapažených rýh šířky do 600 mm ručním nebo pneumatickým nářadím s urovnáním dna do předepsaného profilu a spádu v horninách tř. 4 Příplatek k cenám za lepivost horniny tř. 4</t>
  </si>
  <si>
    <t>60095413</t>
  </si>
  <si>
    <t>151101101</t>
  </si>
  <si>
    <t>Zřízení pažení a rozepření stěn rýh pro podzemní vedení pro všechny šířky rýhy příložné pro jakoukoliv mezerovitost, hloubky do 2 m</t>
  </si>
  <si>
    <t>-612476442</t>
  </si>
  <si>
    <t>27,2"viz. Specifikace dešťové kanalizace</t>
  </si>
  <si>
    <t>151101111</t>
  </si>
  <si>
    <t>Odstranění pažení a rozepření stěn rýh pro podzemní vedení s uložením materiálu na vzdálenost do 3 m od kraje výkopu příložné, hloubky do 2 m</t>
  </si>
  <si>
    <t>1155696437</t>
  </si>
  <si>
    <t>-316142842</t>
  </si>
  <si>
    <t>32,3"viz. Specifikace dešťové kanalizace</t>
  </si>
  <si>
    <t>-1291101365</t>
  </si>
  <si>
    <t>171201201</t>
  </si>
  <si>
    <t>Uložení sypaniny na skládky</t>
  </si>
  <si>
    <t>1194542100</t>
  </si>
  <si>
    <t>-1656916556</t>
  </si>
  <si>
    <t>32,3*2</t>
  </si>
  <si>
    <t>-2014620932</t>
  </si>
  <si>
    <t>10,5"zpětný zásyp zeminou viz. Specifikace dešťové kanalizace</t>
  </si>
  <si>
    <t>32,2+0,4"VSAK viz. Specifikace dešťové kanalizace</t>
  </si>
  <si>
    <t>583336770</t>
  </si>
  <si>
    <t>Kamenivo přírodní těžené pro stavební účely  PTK  (drobné, hrubé, štěrkopísky) kamenivo těžené hrubé frakce  16-32  pískovna Hulín</t>
  </si>
  <si>
    <t>1177553234</t>
  </si>
  <si>
    <t>32,2*2,1</t>
  </si>
  <si>
    <t>583373020R01</t>
  </si>
  <si>
    <t>Kamenivo přírodní těžené pro stavební účely  PTK  (drobné, hrubé, štěrkopísky) štěrkopísky frakce   0-16 pískovna Bratčice</t>
  </si>
  <si>
    <t>-1638058293</t>
  </si>
  <si>
    <t>0,4*2,1</t>
  </si>
  <si>
    <t>175111101</t>
  </si>
  <si>
    <t>Obsypání potrubí ručně sypaninou z vhodných hornin tř. 1 až 4 nebo materiálem připraveným podél výkopu ve vzdálenosti do 3 m od jeho kraje, pro jakoukoliv hloubku výkopu a míru zhutnění bez prohození sypaniny</t>
  </si>
  <si>
    <t>659901323</t>
  </si>
  <si>
    <t>4,6"viz. Specifikace dešťové kanalizace</t>
  </si>
  <si>
    <t>583312800</t>
  </si>
  <si>
    <t>Kamenivo přírodní těžené pro stavební účely  PTK  (drobné, hrubé, štěrkopísky) kamenivo těžené drobné D&lt;=2 mm (ČSN EN 13043 ) D&lt;=4 mm (ČSN EN 12620, ČSN EN 13139 ) d=0 mm, D&lt;=6,3 mm (ČSN EN 13242) frakce  0-1  pískovna Hulín</t>
  </si>
  <si>
    <t>64863726</t>
  </si>
  <si>
    <t>4,6*2 'Přepočtené koeficientem množství</t>
  </si>
  <si>
    <t>180405111</t>
  </si>
  <si>
    <t>Založení trávníků ve vegetačních prefabrikátech výsevem semene v rovině nebo na svahu do 1:5</t>
  </si>
  <si>
    <t>735525264</t>
  </si>
  <si>
    <t>35"viz. Specifikace dešťové kanalizace</t>
  </si>
  <si>
    <t>005724200</t>
  </si>
  <si>
    <t>OSIVA PÍCNIN A DŘEVIN Osiva pícnin směsi travní balení obvykle 25 kg parková (3 kg)</t>
  </si>
  <si>
    <t>1890690974</t>
  </si>
  <si>
    <t>35*0,035 'Přepočtené koeficientem množství</t>
  </si>
  <si>
    <t>1025406321</t>
  </si>
  <si>
    <t>103715000</t>
  </si>
  <si>
    <t>Hnojiva humusová substrát pro trávníky A      VL</t>
  </si>
  <si>
    <t>-121840759</t>
  </si>
  <si>
    <t>3,7"viz. Specifikace dešťové kanalizace</t>
  </si>
  <si>
    <t>1161474131</t>
  </si>
  <si>
    <t>2000974889</t>
  </si>
  <si>
    <t>37"viz. Specifikace dešťové kanalizace</t>
  </si>
  <si>
    <t>693110620</t>
  </si>
  <si>
    <t>GEOSYNTETICKÉ MATERIÁLY Geotextilie geotextilie netkané vzráběné technologií vpichování z polyesterových vláken  250 g/m2,  šíře 200 cm</t>
  </si>
  <si>
    <t>-261312617</t>
  </si>
  <si>
    <t>37*1,15 'Přepočtené koeficientem množství</t>
  </si>
  <si>
    <t>451572111</t>
  </si>
  <si>
    <t>Lože pod potrubí, stoky a drobné objekty v otevřeném výkopu z kameniva drobného těženého 0 až 4 mm</t>
  </si>
  <si>
    <t>-34761312</t>
  </si>
  <si>
    <t>1,5"viz. Specifikace dešťové kanalizace</t>
  </si>
  <si>
    <t>452112111</t>
  </si>
  <si>
    <t>Osazení betonových dílců prstenců nebo rámů pod poklopy a mříže, výšky do 100 mm</t>
  </si>
  <si>
    <t>1608740334</t>
  </si>
  <si>
    <t>592241770</t>
  </si>
  <si>
    <t>Prefabrikáty pro vstupní šachty a drenážní šachtice (betonové a železobetonové) šachty pro odpadní kanály a potrubí uložená v zemi prstenec vyrovnávací TBW-Q 625/100/120   62,5 x 10 x 12</t>
  </si>
  <si>
    <t>1836365671</t>
  </si>
  <si>
    <t>564831111</t>
  </si>
  <si>
    <t>Podklad ze štěrkodrti ŠD s rozprostřením a zhutněním, po zhutnění tl. 100 mm</t>
  </si>
  <si>
    <t>-1477556626</t>
  </si>
  <si>
    <t>2*0,3"podkad pod obruby</t>
  </si>
  <si>
    <t>564871111</t>
  </si>
  <si>
    <t>Podklad ze štěrkodrti ŠD s rozprostřením a zhutněním, po zhutnění tl. 250 mm</t>
  </si>
  <si>
    <t>1710581058</t>
  </si>
  <si>
    <t>16078969</t>
  </si>
  <si>
    <t>Trubní vedení</t>
  </si>
  <si>
    <t>871275211</t>
  </si>
  <si>
    <t>Kanalizační potrubí z tvrdého PVC systém KG v otevřeném výkopu ve sklonu do 20 %, tuhost třídy SN 4 DN 125</t>
  </si>
  <si>
    <t>-298130970</t>
  </si>
  <si>
    <t>7"viz. Specifikace dešťové kanalizace</t>
  </si>
  <si>
    <t>871315211</t>
  </si>
  <si>
    <t>Kanalizační potrubí z tvrdého PVC systém KG v otevřeném výkopu ve sklonu do 20 %, tuhost třídy SN 4 DN 150</t>
  </si>
  <si>
    <t>272010766</t>
  </si>
  <si>
    <t>13"viz. Specifikace dešťové kanalizace</t>
  </si>
  <si>
    <t>877270310</t>
  </si>
  <si>
    <t>Montáž tvarovek na kanalizačním plastovém potrubí z polypropylenu PP hladkého plnostěnného kolen DN 125</t>
  </si>
  <si>
    <t>1338448741</t>
  </si>
  <si>
    <t>3"viz. Specifikace dešťové kanalizace</t>
  </si>
  <si>
    <t>286113560</t>
  </si>
  <si>
    <t>TRUBKY, HADICE A KOMPLETAČNÍ PRVKY PRO SYSTÉMY Z PLASTŮ Trubky z polyvinylchloridu kanalizace domovní a uliční KG kolena KGB KGB 125x45°</t>
  </si>
  <si>
    <t>-853623683</t>
  </si>
  <si>
    <t>877270320</t>
  </si>
  <si>
    <t>Montáž tvarovek na kanalizačním plastovém potrubí z polypropylenu PP hladkého plnostěnného odboček DN 125</t>
  </si>
  <si>
    <t>-347268937</t>
  </si>
  <si>
    <t>286113890</t>
  </si>
  <si>
    <t>TRUBKY, HADICE A KOMPLETAČNÍ PRVKY PRO SYSTÉMY Z PLASTŮ Trubky z polyvinylchloridu kanalizace domovní a uliční KG odbočky KGEA 45° KGEA-125/125/45°</t>
  </si>
  <si>
    <t>-1789584952</t>
  </si>
  <si>
    <t>877310330</t>
  </si>
  <si>
    <t>Montáž tvarovek na kanalizačním plastovém potrubí z polypropylenu PP hladkého plnostěnného spojek nebo redukcí DN 150</t>
  </si>
  <si>
    <t>-1906519298</t>
  </si>
  <si>
    <t>286115060</t>
  </si>
  <si>
    <t>TRUBKY, HADICE A KOMPLETAČNÍ PRVKY PRO SYSTÉMY Z PLASTŮ Trubky z polyvinylchloridu kanalizace domovní a uliční KG redukce nesouosá KGR KGR 160/125</t>
  </si>
  <si>
    <t>-1138070074</t>
  </si>
  <si>
    <t>894411311</t>
  </si>
  <si>
    <t>Osazení železobetonových dílců pro šachty skruží rovných</t>
  </si>
  <si>
    <t>-654866309</t>
  </si>
  <si>
    <t>592241610</t>
  </si>
  <si>
    <t>Prefabrikáty pro vstupní šachty a drenážní šachtice (betonové a železobetonové) šachty pro odpadní kanály a potrubí uložená v zemi skruže s ocelovými stupadly s PE povlakem TBS-Q 1000/500/120 SP  100 x 50 x 12</t>
  </si>
  <si>
    <t>-2107656952</t>
  </si>
  <si>
    <t>894412411</t>
  </si>
  <si>
    <t>Osazení železobetonových dílců pro šachty skruží přechodových</t>
  </si>
  <si>
    <t>1055069345</t>
  </si>
  <si>
    <t>592241680</t>
  </si>
  <si>
    <t>Prefabrikáty pro vstupní šachty a drenážní šachtice (betonové a železobetonové) šachty pro odpadní kanály a potrubí uložená v zemi skruž přechodová TBR-Q  625/600/120 SPK  62,5/100 x 60 x 12</t>
  </si>
  <si>
    <t>-45571365</t>
  </si>
  <si>
    <t>899304111</t>
  </si>
  <si>
    <t>Osazení poklopů železobetonových včetně rámů jakékoliv hmotnosti</t>
  </si>
  <si>
    <t>-744715668</t>
  </si>
  <si>
    <t>592246600</t>
  </si>
  <si>
    <t>Prefabrikáty pro vstupní šachty a drenážní šachtice (betonové a železobetonové) poklopy šachtové poklop šachtový D2  /betonová výplň+ litina/ D 400 - BEGU-B-1, bez odvětrání</t>
  </si>
  <si>
    <t>784203570</t>
  </si>
  <si>
    <t>1456161627</t>
  </si>
  <si>
    <t>-1357992700</t>
  </si>
  <si>
    <t>997013111</t>
  </si>
  <si>
    <t>Vnitrostaveništní doprava suti a vybouraných hmot vodorovně do 50 m svisle s použitím mechanizace pro budovy a haly výšky do 6 m</t>
  </si>
  <si>
    <t>-1893895656</t>
  </si>
  <si>
    <t>997013501</t>
  </si>
  <si>
    <t>Odvoz suti a vybouraných hmot na skládku nebo meziskládku se složením, na vzdálenost do 1 km</t>
  </si>
  <si>
    <t>1887777824</t>
  </si>
  <si>
    <t>997013509</t>
  </si>
  <si>
    <t>Odvoz suti a vybouraných hmot na skládku nebo meziskládku se složením, na vzdálenost Příplatek k ceně za každý další i započatý 1 km přes 1 km</t>
  </si>
  <si>
    <t>1188194309</t>
  </si>
  <si>
    <t>0,722*10 'Přepočtené koeficientem množství</t>
  </si>
  <si>
    <t>-975449143</t>
  </si>
  <si>
    <t>998276101</t>
  </si>
  <si>
    <t>Přesun hmot pro trubní vedení hloubené z trub z plastických hmot nebo sklolaminátových pro vodovody nebo kanalizace v otevřeném výkopu dopravní vzdálenost do 15 m</t>
  </si>
  <si>
    <t>586670188</t>
  </si>
  <si>
    <t>721</t>
  </si>
  <si>
    <t>Zdravotechnika - vnitřní kanalizace</t>
  </si>
  <si>
    <t>721242115</t>
  </si>
  <si>
    <t>Lapače střešních splavenin z polypropylenu (PP) DN 110 (HL 600)</t>
  </si>
  <si>
    <t>-615971510</t>
  </si>
  <si>
    <t>998721101</t>
  </si>
  <si>
    <t>Přesun hmot pro vnitřní kanalizace stanovený z hmotnosti přesunovaného materiálu vodorovná dopravní vzdálenost do 50 m v objektech výšky do 6 m</t>
  </si>
  <si>
    <t>-1880506585</t>
  </si>
  <si>
    <t xml:space="preserve">    VRN3 - Zařízení staveniště</t>
  </si>
  <si>
    <t xml:space="preserve">    VRN4 - Inženýrská činnost</t>
  </si>
  <si>
    <t xml:space="preserve">    VRN8 - Přesun stavebních kapacit</t>
  </si>
  <si>
    <t>184807111</t>
  </si>
  <si>
    <t>Ochrana kmene bedněním před poškozením stavebním provozem zřízení</t>
  </si>
  <si>
    <t>1336838545</t>
  </si>
  <si>
    <t>0,6*2,5*4*7"viz. C.03 a C.05</t>
  </si>
  <si>
    <t>184807112</t>
  </si>
  <si>
    <t>Ochrana kmene bedněním před poškozením stavebním provozem odstranění</t>
  </si>
  <si>
    <t>-1987002255</t>
  </si>
  <si>
    <t>184807121R01</t>
  </si>
  <si>
    <t>Ochrana křenové zóny stromu před poškozením stavebním provozem -zřízení</t>
  </si>
  <si>
    <t>359333244</t>
  </si>
  <si>
    <t>30"viz. C.05</t>
  </si>
  <si>
    <t>184807122R01</t>
  </si>
  <si>
    <t>Ochrana křenové zóny stromu před poškozením stavebním provozem - odstranění</t>
  </si>
  <si>
    <t>-809496449</t>
  </si>
  <si>
    <t>184813212</t>
  </si>
  <si>
    <t>Ochranné oplocení kořenové zóny stromu v rovině nebo na svahu do 1:5, výšky do 2000 mm</t>
  </si>
  <si>
    <t>-101472328</t>
  </si>
  <si>
    <t>40"viz. C.05</t>
  </si>
  <si>
    <t>184813252</t>
  </si>
  <si>
    <t>Odstranění ochranného oplocení kořenové zóny stromu v rovině nebo na svahu do 1:5, výšky do 2000 mm</t>
  </si>
  <si>
    <t>181857640</t>
  </si>
  <si>
    <t>012002000</t>
  </si>
  <si>
    <t>Geodetické práce - vyhotovení kompletní zaměření stavby pro vklad do KN včetně polohopisu jednotlivých přípojek na inženýrské sítě</t>
  </si>
  <si>
    <t>2041226384</t>
  </si>
  <si>
    <t>013254000</t>
  </si>
  <si>
    <t>Průzkumné, geodetické a projektové práce projektové práce dokumentace stavby (výkresová a textová) skutečného provedení stavby</t>
  </si>
  <si>
    <t>1118188915</t>
  </si>
  <si>
    <t>VRN3</t>
  </si>
  <si>
    <t>Zařízení staveniště</t>
  </si>
  <si>
    <t>032103000</t>
  </si>
  <si>
    <t>Zařízení staveniště vybavení staveniště náklady na stavební buňky, suché WC, apod., včetně případného vyřízení ohlášení dočasné stavby pro zařízení staveniště</t>
  </si>
  <si>
    <t>1610668148</t>
  </si>
  <si>
    <t>1"viz. C.05</t>
  </si>
  <si>
    <t>032403000</t>
  </si>
  <si>
    <t>Zařízení staveniště vybavení staveniště provizorní komunikace</t>
  </si>
  <si>
    <t>-1044018425</t>
  </si>
  <si>
    <t>11*3"odhad</t>
  </si>
  <si>
    <t>032903000</t>
  </si>
  <si>
    <t>Zařízení staveniště vybavení staveniště náklady na provoz a údržbu vybavení staveniště, nebo místní komunikace</t>
  </si>
  <si>
    <t>1461736422</t>
  </si>
  <si>
    <t>034103000</t>
  </si>
  <si>
    <t>Zařízení staveniště zabezpečení staveniště el. energí a vodou pro stavební účely - poplatky za spotřebovanou el. energii a vodu, včetně případného mobilního zásobníku pro vodu, nebo elektrocentrály pro svařování</t>
  </si>
  <si>
    <t>-1946637383</t>
  </si>
  <si>
    <t>034203000</t>
  </si>
  <si>
    <t>Zařízení staveniště zabezpečení staveniště oplocení staveniště mobilní pro uzamčení areálu</t>
  </si>
  <si>
    <t>-1550582375</t>
  </si>
  <si>
    <t>70"odhad</t>
  </si>
  <si>
    <t>034403000</t>
  </si>
  <si>
    <t>Zařízení staveniště zabezpečení staveniště dopravní značení na místní komunikaci s vyřízením povolení na odboru dopravy MěÚ Třinec</t>
  </si>
  <si>
    <t>1741928883</t>
  </si>
  <si>
    <t>034503000</t>
  </si>
  <si>
    <t>Zařízení staveniště zabezpečení staveniště informační tabule</t>
  </si>
  <si>
    <t>1338312160</t>
  </si>
  <si>
    <t>039203000</t>
  </si>
  <si>
    <t>Zařízení staveniště zrušení zařízení staveniště úprava terénu</t>
  </si>
  <si>
    <t>-2041794599</t>
  </si>
  <si>
    <t>VRN4</t>
  </si>
  <si>
    <t>Inženýrská činnost</t>
  </si>
  <si>
    <t>041103001</t>
  </si>
  <si>
    <t>Inženýrská činnost před zahájením stavby - protokolární vytýčení stávajících inženýrských sítí</t>
  </si>
  <si>
    <t>1890399602</t>
  </si>
  <si>
    <t>VRN8</t>
  </si>
  <si>
    <t>Přesun stavebních kapacit</t>
  </si>
  <si>
    <t>081103001</t>
  </si>
  <si>
    <t>Mimostaveništní doprava - denní doprava pracovníků na pracoviště, včetně dopravy materiálu na staveniště apod..</t>
  </si>
  <si>
    <t>%</t>
  </si>
  <si>
    <t>-1433681149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</si>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</sst>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7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0" fillId="2" borderId="0" xfId="0" applyFont="1" applyFill="1" applyAlignment="1" applyProtection="1">
      <alignment horizontal="left" vertical="center"/>
    </xf>
    <xf numFmtId="0" fontId="11" fillId="2" borderId="0" xfId="0" applyFont="1" applyFill="1" applyAlignment="1" applyProtection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1" applyFont="1" applyFill="1" applyAlignment="1" applyProtection="1">
      <alignment vertical="center"/>
    </xf>
    <xf numFmtId="0" fontId="42" fillId="2" borderId="0" xfId="1" applyFill="1"/>
    <xf numFmtId="0" fontId="0" fillId="2" borderId="0" xfId="0" applyFill="1"/>
    <xf numFmtId="0" fontId="10" fillId="2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4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7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9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4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0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1" xfId="0" applyFont="1" applyFill="1" applyBorder="1" applyAlignment="1" applyProtection="1">
      <alignment horizontal="center" vertical="center"/>
    </xf>
    <xf numFmtId="0" fontId="17" fillId="0" borderId="20" xfId="0" applyFont="1" applyBorder="1" applyAlignment="1" applyProtection="1">
      <alignment horizontal="center" vertical="center" wrapText="1"/>
    </xf>
    <xf numFmtId="0" fontId="17" fillId="0" borderId="21" xfId="0" applyFont="1" applyBorder="1" applyAlignment="1" applyProtection="1">
      <alignment horizontal="center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1" fillId="0" borderId="18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8" fillId="0" borderId="18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8" fillId="0" borderId="23" xfId="0" applyNumberFormat="1" applyFont="1" applyBorder="1" applyAlignment="1" applyProtection="1">
      <alignment vertical="center"/>
    </xf>
    <xf numFmtId="4" fontId="28" fillId="0" borderId="24" xfId="0" applyNumberFormat="1" applyFont="1" applyBorder="1" applyAlignment="1" applyProtection="1">
      <alignment vertical="center"/>
    </xf>
    <xf numFmtId="166" fontId="28" fillId="0" borderId="24" xfId="0" applyNumberFormat="1" applyFont="1" applyBorder="1" applyAlignment="1" applyProtection="1">
      <alignment vertical="center"/>
    </xf>
    <xf numFmtId="4" fontId="28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1" fillId="2" borderId="0" xfId="0" applyFont="1" applyFill="1" applyAlignment="1">
      <alignment vertical="center"/>
    </xf>
    <xf numFmtId="0" fontId="12" fillId="2" borderId="0" xfId="0" applyFont="1" applyFill="1" applyAlignment="1">
      <alignment horizontal="left" vertical="center"/>
    </xf>
    <xf numFmtId="0" fontId="29" fillId="2" borderId="0" xfId="1" applyFont="1" applyFill="1" applyAlignment="1">
      <alignment vertical="center"/>
    </xf>
    <xf numFmtId="0" fontId="11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7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horizontal="left" vertical="center"/>
    </xf>
    <xf numFmtId="4" fontId="22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0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31" fillId="0" borderId="16" xfId="0" applyNumberFormat="1" applyFont="1" applyBorder="1" applyAlignment="1" applyProtection="1"/>
    <xf numFmtId="166" fontId="31" fillId="0" borderId="17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28" xfId="0" applyFont="1" applyBorder="1" applyAlignment="1" applyProtection="1">
      <alignment horizontal="center" vertical="center"/>
    </xf>
    <xf numFmtId="49" fontId="34" fillId="0" borderId="28" xfId="0" applyNumberFormat="1" applyFont="1" applyBorder="1" applyAlignment="1" applyProtection="1">
      <alignment horizontal="left" vertical="center" wrapText="1"/>
    </xf>
    <xf numFmtId="0" fontId="34" fillId="0" borderId="28" xfId="0" applyFont="1" applyBorder="1" applyAlignment="1" applyProtection="1">
      <alignment horizontal="left" vertical="center" wrapText="1"/>
    </xf>
    <xf numFmtId="0" fontId="34" fillId="0" borderId="28" xfId="0" applyFont="1" applyBorder="1" applyAlignment="1" applyProtection="1">
      <alignment horizontal="center" vertical="center" wrapText="1"/>
    </xf>
    <xf numFmtId="167" fontId="34" fillId="0" borderId="28" xfId="0" applyNumberFormat="1" applyFont="1" applyBorder="1" applyAlignment="1" applyProtection="1">
      <alignment vertical="center"/>
    </xf>
    <xf numFmtId="4" fontId="34" fillId="3" borderId="28" xfId="0" applyNumberFormat="1" applyFont="1" applyFill="1" applyBorder="1" applyAlignment="1" applyProtection="1">
      <alignment vertical="center"/>
      <protection locked="0"/>
    </xf>
    <xf numFmtId="4" fontId="34" fillId="0" borderId="28" xfId="0" applyNumberFormat="1" applyFont="1" applyBorder="1" applyAlignment="1" applyProtection="1">
      <alignment vertical="center"/>
    </xf>
    <xf numFmtId="0" fontId="34" fillId="0" borderId="5" xfId="0" applyFont="1" applyBorder="1" applyAlignment="1">
      <alignment vertical="center"/>
    </xf>
    <xf numFmtId="0" fontId="34" fillId="3" borderId="28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8" fillId="0" borderId="23" xfId="0" applyFont="1" applyBorder="1" applyAlignment="1" applyProtection="1">
      <alignment vertical="center"/>
    </xf>
    <xf numFmtId="0" fontId="8" fillId="0" borderId="24" xfId="0" applyFont="1" applyBorder="1" applyAlignment="1" applyProtection="1">
      <alignment vertical="center"/>
    </xf>
    <xf numFmtId="0" fontId="8" fillId="0" borderId="25" xfId="0" applyFont="1" applyBorder="1" applyAlignment="1" applyProtection="1">
      <alignment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167" fontId="0" fillId="3" borderId="28" xfId="0" applyNumberFormat="1" applyFont="1" applyFill="1" applyBorder="1" applyAlignment="1" applyProtection="1">
      <alignment vertical="center"/>
      <protection locked="0"/>
    </xf>
    <xf numFmtId="0" fontId="0" fillId="0" borderId="0" xfId="0" applyAlignment="1" applyProtection="1">
      <alignment vertical="top"/>
      <protection locked="0"/>
    </xf>
    <xf numFmtId="0" fontId="35" fillId="0" borderId="29" xfId="0" applyFont="1" applyBorder="1" applyAlignment="1" applyProtection="1">
      <alignment vertical="center" wrapText="1"/>
      <protection locked="0"/>
    </xf>
    <xf numFmtId="0" fontId="35" fillId="0" borderId="30" xfId="0" applyFont="1" applyBorder="1" applyAlignment="1" applyProtection="1">
      <alignment vertical="center" wrapText="1"/>
      <protection locked="0"/>
    </xf>
    <xf numFmtId="0" fontId="35" fillId="0" borderId="31" xfId="0" applyFont="1" applyBorder="1" applyAlignment="1" applyProtection="1">
      <alignment vertical="center" wrapText="1"/>
      <protection locked="0"/>
    </xf>
    <xf numFmtId="0" fontId="35" fillId="0" borderId="32" xfId="0" applyFont="1" applyBorder="1" applyAlignment="1" applyProtection="1">
      <alignment horizontal="center" vertical="center" wrapText="1"/>
      <protection locked="0"/>
    </xf>
    <xf numFmtId="0" fontId="35" fillId="0" borderId="33" xfId="0" applyFont="1" applyBorder="1" applyAlignment="1" applyProtection="1">
      <alignment horizontal="center" vertical="center" wrapText="1"/>
      <protection locked="0"/>
    </xf>
    <xf numFmtId="0" fontId="35" fillId="0" borderId="32" xfId="0" applyFont="1" applyBorder="1" applyAlignment="1" applyProtection="1">
      <alignment vertical="center" wrapText="1"/>
      <protection locked="0"/>
    </xf>
    <xf numFmtId="0" fontId="35" fillId="0" borderId="33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49" fontId="38" fillId="0" borderId="1" xfId="0" applyNumberFormat="1" applyFont="1" applyBorder="1" applyAlignment="1" applyProtection="1">
      <alignment vertical="center" wrapText="1"/>
      <protection locked="0"/>
    </xf>
    <xf numFmtId="0" fontId="35" fillId="0" borderId="35" xfId="0" applyFont="1" applyBorder="1" applyAlignment="1" applyProtection="1">
      <alignment vertical="center" wrapText="1"/>
      <protection locked="0"/>
    </xf>
    <xf numFmtId="0" fontId="39" fillId="0" borderId="34" xfId="0" applyFont="1" applyBorder="1" applyAlignment="1" applyProtection="1">
      <alignment vertical="center" wrapText="1"/>
      <protection locked="0"/>
    </xf>
    <xf numFmtId="0" fontId="35" fillId="0" borderId="36" xfId="0" applyFont="1" applyBorder="1" applyAlignment="1" applyProtection="1">
      <alignment vertical="center" wrapText="1"/>
      <protection locked="0"/>
    </xf>
    <xf numFmtId="0" fontId="35" fillId="0" borderId="1" xfId="0" applyFont="1" applyBorder="1" applyAlignment="1" applyProtection="1">
      <alignment vertical="top"/>
      <protection locked="0"/>
    </xf>
    <xf numFmtId="0" fontId="35" fillId="0" borderId="0" xfId="0" applyFont="1" applyAlignment="1" applyProtection="1">
      <alignment vertical="top"/>
      <protection locked="0"/>
    </xf>
    <xf numFmtId="0" fontId="35" fillId="0" borderId="29" xfId="0" applyFont="1" applyBorder="1" applyAlignment="1" applyProtection="1">
      <alignment horizontal="left" vertical="center"/>
      <protection locked="0"/>
    </xf>
    <xf numFmtId="0" fontId="35" fillId="0" borderId="30" xfId="0" applyFont="1" applyBorder="1" applyAlignment="1" applyProtection="1">
      <alignment horizontal="left" vertical="center"/>
      <protection locked="0"/>
    </xf>
    <xf numFmtId="0" fontId="35" fillId="0" borderId="31" xfId="0" applyFont="1" applyBorder="1" applyAlignment="1" applyProtection="1">
      <alignment horizontal="left" vertical="center"/>
      <protection locked="0"/>
    </xf>
    <xf numFmtId="0" fontId="35" fillId="0" borderId="32" xfId="0" applyFont="1" applyBorder="1" applyAlignment="1" applyProtection="1">
      <alignment horizontal="left" vertical="center"/>
      <protection locked="0"/>
    </xf>
    <xf numFmtId="0" fontId="35" fillId="0" borderId="33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40" fillId="0" borderId="0" xfId="0" applyFont="1" applyAlignment="1" applyProtection="1">
      <alignment horizontal="left" vertical="center"/>
      <protection locked="0"/>
    </xf>
    <xf numFmtId="0" fontId="37" fillId="0" borderId="34" xfId="0" applyFont="1" applyBorder="1" applyAlignment="1" applyProtection="1">
      <alignment horizontal="left" vertical="center"/>
      <protection locked="0"/>
    </xf>
    <xf numFmtId="0" fontId="37" fillId="0" borderId="34" xfId="0" applyFont="1" applyBorder="1" applyAlignment="1" applyProtection="1">
      <alignment horizontal="center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8" fillId="0" borderId="0" xfId="0" applyFont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8" fillId="0" borderId="32" xfId="0" applyFont="1" applyBorder="1" applyAlignment="1" applyProtection="1">
      <alignment horizontal="left" vertical="center"/>
      <protection locked="0"/>
    </xf>
    <xf numFmtId="0" fontId="38" fillId="0" borderId="1" xfId="0" applyFont="1" applyFill="1" applyBorder="1" applyAlignment="1" applyProtection="1">
      <alignment horizontal="left" vertical="center"/>
      <protection locked="0"/>
    </xf>
    <xf numFmtId="0" fontId="38" fillId="0" borderId="1" xfId="0" applyFont="1" applyFill="1" applyBorder="1" applyAlignment="1" applyProtection="1">
      <alignment horizontal="center" vertical="center"/>
      <protection locked="0"/>
    </xf>
    <xf numFmtId="0" fontId="35" fillId="0" borderId="35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5" fillId="0" borderId="36" xfId="0" applyFont="1" applyBorder="1" applyAlignment="1" applyProtection="1">
      <alignment horizontal="left" vertical="center"/>
      <protection locked="0"/>
    </xf>
    <xf numFmtId="0" fontId="35" fillId="0" borderId="1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5" fillId="0" borderId="1" xfId="0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center" vertical="center" wrapText="1"/>
      <protection locked="0"/>
    </xf>
    <xf numFmtId="0" fontId="35" fillId="0" borderId="29" xfId="0" applyFont="1" applyBorder="1" applyAlignment="1" applyProtection="1">
      <alignment horizontal="left" vertical="center" wrapText="1"/>
      <protection locked="0"/>
    </xf>
    <xf numFmtId="0" fontId="35" fillId="0" borderId="30" xfId="0" applyFont="1" applyBorder="1" applyAlignment="1" applyProtection="1">
      <alignment horizontal="left" vertical="center" wrapText="1"/>
      <protection locked="0"/>
    </xf>
    <xf numFmtId="0" fontId="35" fillId="0" borderId="31" xfId="0" applyFont="1" applyBorder="1" applyAlignment="1" applyProtection="1">
      <alignment horizontal="left" vertical="center" wrapText="1"/>
      <protection locked="0"/>
    </xf>
    <xf numFmtId="0" fontId="35" fillId="0" borderId="32" xfId="0" applyFont="1" applyBorder="1" applyAlignment="1" applyProtection="1">
      <alignment horizontal="left" vertical="center" wrapText="1"/>
      <protection locked="0"/>
    </xf>
    <xf numFmtId="0" fontId="35" fillId="0" borderId="33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/>
      <protection locked="0"/>
    </xf>
    <xf numFmtId="0" fontId="38" fillId="0" borderId="35" xfId="0" applyFont="1" applyBorder="1" applyAlignment="1" applyProtection="1">
      <alignment horizontal="left" vertical="center" wrapText="1"/>
      <protection locked="0"/>
    </xf>
    <xf numFmtId="0" fontId="38" fillId="0" borderId="34" xfId="0" applyFont="1" applyBorder="1" applyAlignment="1" applyProtection="1">
      <alignment horizontal="left" vertical="center" wrapText="1"/>
      <protection locked="0"/>
    </xf>
    <xf numFmtId="0" fontId="38" fillId="0" borderId="36" xfId="0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38" fillId="0" borderId="1" xfId="0" applyFont="1" applyBorder="1" applyAlignment="1" applyProtection="1">
      <alignment horizontal="center" vertical="top"/>
      <protection locked="0"/>
    </xf>
    <xf numFmtId="0" fontId="38" fillId="0" borderId="35" xfId="0" applyFont="1" applyBorder="1" applyAlignment="1" applyProtection="1">
      <alignment horizontal="left" vertical="center"/>
      <protection locked="0"/>
    </xf>
    <xf numFmtId="0" fontId="38" fillId="0" borderId="36" xfId="0" applyFont="1" applyBorder="1" applyAlignment="1" applyProtection="1">
      <alignment horizontal="left" vertical="center"/>
      <protection locked="0"/>
    </xf>
    <xf numFmtId="0" fontId="40" fillId="0" borderId="0" xfId="0" applyFont="1" applyAlignment="1" applyProtection="1">
      <alignment vertical="center"/>
      <protection locked="0"/>
    </xf>
    <xf numFmtId="0" fontId="37" fillId="0" borderId="1" xfId="0" applyFont="1" applyBorder="1" applyAlignment="1" applyProtection="1">
      <alignment vertical="center"/>
      <protection locked="0"/>
    </xf>
    <xf numFmtId="0" fontId="40" fillId="0" borderId="34" xfId="0" applyFont="1" applyBorder="1" applyAlignment="1" applyProtection="1">
      <alignment vertical="center"/>
      <protection locked="0"/>
    </xf>
    <xf numFmtId="0" fontId="37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8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7" fillId="0" borderId="34" xfId="0" applyFont="1" applyBorder="1" applyAlignment="1" applyProtection="1">
      <alignment horizontal="left"/>
      <protection locked="0"/>
    </xf>
    <xf numFmtId="0" fontId="40" fillId="0" borderId="34" xfId="0" applyFont="1" applyBorder="1" applyAlignment="1" applyProtection="1">
      <protection locked="0"/>
    </xf>
    <xf numFmtId="0" fontId="35" fillId="0" borderId="32" xfId="0" applyFont="1" applyBorder="1" applyAlignment="1" applyProtection="1">
      <alignment vertical="top"/>
      <protection locked="0"/>
    </xf>
    <xf numFmtId="0" fontId="35" fillId="0" borderId="33" xfId="0" applyFont="1" applyBorder="1" applyAlignment="1" applyProtection="1">
      <alignment vertical="top"/>
      <protection locked="0"/>
    </xf>
    <xf numFmtId="0" fontId="35" fillId="0" borderId="1" xfId="0" applyFont="1" applyBorder="1" applyAlignment="1" applyProtection="1">
      <alignment horizontal="center" vertical="center"/>
      <protection locked="0"/>
    </xf>
    <xf numFmtId="0" fontId="35" fillId="0" borderId="1" xfId="0" applyFont="1" applyBorder="1" applyAlignment="1" applyProtection="1">
      <alignment horizontal="left" vertical="top"/>
      <protection locked="0"/>
    </xf>
    <xf numFmtId="0" fontId="35" fillId="0" borderId="35" xfId="0" applyFont="1" applyBorder="1" applyAlignment="1" applyProtection="1">
      <alignment vertical="top"/>
      <protection locked="0"/>
    </xf>
    <xf numFmtId="0" fontId="35" fillId="0" borderId="34" xfId="0" applyFont="1" applyBorder="1" applyAlignment="1" applyProtection="1">
      <alignment vertical="top"/>
      <protection locked="0"/>
    </xf>
    <xf numFmtId="0" fontId="35" fillId="0" borderId="36" xfId="0" applyFont="1" applyBorder="1" applyAlignment="1" applyProtection="1">
      <alignment vertical="top"/>
      <protection locked="0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9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1" fillId="0" borderId="15" xfId="0" applyFont="1" applyBorder="1" applyAlignment="1">
      <alignment horizontal="center" vertical="center"/>
    </xf>
    <xf numFmtId="0" fontId="21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0" fillId="0" borderId="0" xfId="0"/>
    <xf numFmtId="0" fontId="17" fillId="0" borderId="0" xfId="0" applyFont="1" applyBorder="1" applyAlignment="1" applyProtection="1">
      <alignment horizontal="left" vertical="center" wrapText="1"/>
    </xf>
    <xf numFmtId="0" fontId="17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9" fillId="2" borderId="0" xfId="1" applyFont="1" applyFill="1" applyAlignment="1">
      <alignment vertical="center"/>
    </xf>
    <xf numFmtId="0" fontId="38" fillId="0" borderId="1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37" fillId="0" borderId="34" xfId="0" applyFont="1" applyBorder="1" applyAlignment="1" applyProtection="1">
      <alignment horizontal="left"/>
      <protection locked="0"/>
    </xf>
    <xf numFmtId="0" fontId="36" fillId="0" borderId="1" xfId="0" applyFont="1" applyBorder="1" applyAlignment="1" applyProtection="1">
      <alignment horizontal="center" vertical="center" wrapText="1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49" fontId="38" fillId="0" borderId="1" xfId="0" applyNumberFormat="1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7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9"/>
  <sheetViews>
    <sheetView showGridLines="0" workbookViewId="0">
      <pane ySplit="1" topLeftCell="A34" activePane="bottomLeft" state="frozen"/>
      <selection pane="bottomLeft" activeCell="O68" sqref="O68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spans="1:74" ht="36.950000000000003" customHeight="1">
      <c r="AR2" s="358"/>
      <c r="AS2" s="358"/>
      <c r="AT2" s="358"/>
      <c r="AU2" s="358"/>
      <c r="AV2" s="358"/>
      <c r="AW2" s="358"/>
      <c r="AX2" s="358"/>
      <c r="AY2" s="358"/>
      <c r="AZ2" s="358"/>
      <c r="BA2" s="358"/>
      <c r="BB2" s="358"/>
      <c r="BC2" s="358"/>
      <c r="BD2" s="358"/>
      <c r="BE2" s="358"/>
      <c r="BS2" s="22" t="s">
        <v>8</v>
      </c>
      <c r="BT2" s="22" t="s">
        <v>9</v>
      </c>
    </row>
    <row r="3" spans="1:74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8</v>
      </c>
      <c r="BT3" s="22" t="s">
        <v>10</v>
      </c>
    </row>
    <row r="4" spans="1:74" ht="36.950000000000003" customHeight="1">
      <c r="B4" s="26"/>
      <c r="C4" s="27"/>
      <c r="D4" s="28" t="s">
        <v>11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12</v>
      </c>
      <c r="BE4" s="31" t="s">
        <v>13</v>
      </c>
      <c r="BS4" s="22" t="s">
        <v>14</v>
      </c>
    </row>
    <row r="5" spans="1:74" ht="14.45" customHeight="1">
      <c r="B5" s="26"/>
      <c r="C5" s="27"/>
      <c r="D5" s="32" t="s">
        <v>15</v>
      </c>
      <c r="E5" s="27"/>
      <c r="F5" s="27"/>
      <c r="G5" s="27"/>
      <c r="H5" s="27"/>
      <c r="I5" s="27"/>
      <c r="J5" s="27"/>
      <c r="K5" s="323" t="s">
        <v>16</v>
      </c>
      <c r="L5" s="324"/>
      <c r="M5" s="324"/>
      <c r="N5" s="324"/>
      <c r="O5" s="324"/>
      <c r="P5" s="324"/>
      <c r="Q5" s="324"/>
      <c r="R5" s="324"/>
      <c r="S5" s="324"/>
      <c r="T5" s="324"/>
      <c r="U5" s="324"/>
      <c r="V5" s="324"/>
      <c r="W5" s="324"/>
      <c r="X5" s="324"/>
      <c r="Y5" s="324"/>
      <c r="Z5" s="324"/>
      <c r="AA5" s="324"/>
      <c r="AB5" s="324"/>
      <c r="AC5" s="324"/>
      <c r="AD5" s="324"/>
      <c r="AE5" s="324"/>
      <c r="AF5" s="324"/>
      <c r="AG5" s="324"/>
      <c r="AH5" s="324"/>
      <c r="AI5" s="324"/>
      <c r="AJ5" s="324"/>
      <c r="AK5" s="324"/>
      <c r="AL5" s="324"/>
      <c r="AM5" s="324"/>
      <c r="AN5" s="324"/>
      <c r="AO5" s="324"/>
      <c r="AP5" s="27"/>
      <c r="AQ5" s="29"/>
      <c r="BE5" s="321" t="s">
        <v>17</v>
      </c>
      <c r="BS5" s="22" t="s">
        <v>8</v>
      </c>
    </row>
    <row r="6" spans="1:74" ht="36.950000000000003" customHeight="1">
      <c r="B6" s="26"/>
      <c r="C6" s="27"/>
      <c r="D6" s="34" t="s">
        <v>18</v>
      </c>
      <c r="E6" s="27"/>
      <c r="F6" s="27"/>
      <c r="G6" s="27"/>
      <c r="H6" s="27"/>
      <c r="I6" s="27"/>
      <c r="J6" s="27"/>
      <c r="K6" s="325" t="s">
        <v>19</v>
      </c>
      <c r="L6" s="324"/>
      <c r="M6" s="324"/>
      <c r="N6" s="324"/>
      <c r="O6" s="324"/>
      <c r="P6" s="324"/>
      <c r="Q6" s="324"/>
      <c r="R6" s="324"/>
      <c r="S6" s="324"/>
      <c r="T6" s="324"/>
      <c r="U6" s="324"/>
      <c r="V6" s="324"/>
      <c r="W6" s="324"/>
      <c r="X6" s="324"/>
      <c r="Y6" s="324"/>
      <c r="Z6" s="324"/>
      <c r="AA6" s="324"/>
      <c r="AB6" s="324"/>
      <c r="AC6" s="324"/>
      <c r="AD6" s="324"/>
      <c r="AE6" s="324"/>
      <c r="AF6" s="324"/>
      <c r="AG6" s="324"/>
      <c r="AH6" s="324"/>
      <c r="AI6" s="324"/>
      <c r="AJ6" s="324"/>
      <c r="AK6" s="324"/>
      <c r="AL6" s="324"/>
      <c r="AM6" s="324"/>
      <c r="AN6" s="324"/>
      <c r="AO6" s="324"/>
      <c r="AP6" s="27"/>
      <c r="AQ6" s="29"/>
      <c r="BE6" s="322"/>
      <c r="BS6" s="22" t="s">
        <v>20</v>
      </c>
    </row>
    <row r="7" spans="1:74" ht="14.45" customHeight="1">
      <c r="B7" s="26"/>
      <c r="C7" s="27"/>
      <c r="D7" s="35" t="s">
        <v>21</v>
      </c>
      <c r="E7" s="27"/>
      <c r="F7" s="27"/>
      <c r="G7" s="27"/>
      <c r="H7" s="27"/>
      <c r="I7" s="27"/>
      <c r="J7" s="27"/>
      <c r="K7" s="33" t="s">
        <v>22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5" t="s">
        <v>23</v>
      </c>
      <c r="AL7" s="27"/>
      <c r="AM7" s="27"/>
      <c r="AN7" s="33" t="s">
        <v>24</v>
      </c>
      <c r="AO7" s="27"/>
      <c r="AP7" s="27"/>
      <c r="AQ7" s="29"/>
      <c r="BE7" s="322"/>
      <c r="BS7" s="22" t="s">
        <v>25</v>
      </c>
    </row>
    <row r="8" spans="1:74" ht="14.45" customHeight="1">
      <c r="B8" s="26"/>
      <c r="C8" s="27"/>
      <c r="D8" s="35" t="s">
        <v>26</v>
      </c>
      <c r="E8" s="27"/>
      <c r="F8" s="27"/>
      <c r="G8" s="27"/>
      <c r="H8" s="27"/>
      <c r="I8" s="27"/>
      <c r="J8" s="27"/>
      <c r="K8" s="33" t="s">
        <v>27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5" t="s">
        <v>28</v>
      </c>
      <c r="AL8" s="27"/>
      <c r="AM8" s="27"/>
      <c r="AN8" s="36" t="s">
        <v>29</v>
      </c>
      <c r="AO8" s="27"/>
      <c r="AP8" s="27"/>
      <c r="AQ8" s="29"/>
      <c r="BE8" s="322"/>
      <c r="BS8" s="22" t="s">
        <v>30</v>
      </c>
    </row>
    <row r="9" spans="1:74" ht="14.45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322"/>
      <c r="BS9" s="22" t="s">
        <v>31</v>
      </c>
    </row>
    <row r="10" spans="1:74" ht="14.45" customHeight="1">
      <c r="B10" s="26"/>
      <c r="C10" s="27"/>
      <c r="D10" s="35" t="s">
        <v>32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5" t="s">
        <v>33</v>
      </c>
      <c r="AL10" s="27"/>
      <c r="AM10" s="27"/>
      <c r="AN10" s="33" t="s">
        <v>34</v>
      </c>
      <c r="AO10" s="27"/>
      <c r="AP10" s="27"/>
      <c r="AQ10" s="29"/>
      <c r="BE10" s="322"/>
      <c r="BS10" s="22" t="s">
        <v>20</v>
      </c>
    </row>
    <row r="11" spans="1:74" ht="18.399999999999999" customHeight="1">
      <c r="B11" s="26"/>
      <c r="C11" s="27"/>
      <c r="D11" s="27"/>
      <c r="E11" s="33" t="s">
        <v>35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5" t="s">
        <v>36</v>
      </c>
      <c r="AL11" s="27"/>
      <c r="AM11" s="27"/>
      <c r="AN11" s="33" t="s">
        <v>34</v>
      </c>
      <c r="AO11" s="27"/>
      <c r="AP11" s="27"/>
      <c r="AQ11" s="29"/>
      <c r="BE11" s="322"/>
      <c r="BS11" s="22" t="s">
        <v>20</v>
      </c>
    </row>
    <row r="12" spans="1:74" ht="6.95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322"/>
      <c r="BS12" s="22" t="s">
        <v>20</v>
      </c>
    </row>
    <row r="13" spans="1:74" ht="14.45" customHeight="1">
      <c r="B13" s="26"/>
      <c r="C13" s="27"/>
      <c r="D13" s="35" t="s">
        <v>37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5" t="s">
        <v>33</v>
      </c>
      <c r="AL13" s="27"/>
      <c r="AM13" s="27"/>
      <c r="AN13" s="37" t="s">
        <v>38</v>
      </c>
      <c r="AO13" s="27"/>
      <c r="AP13" s="27"/>
      <c r="AQ13" s="29"/>
      <c r="BE13" s="322"/>
      <c r="BS13" s="22" t="s">
        <v>20</v>
      </c>
    </row>
    <row r="14" spans="1:74">
      <c r="B14" s="26"/>
      <c r="C14" s="27"/>
      <c r="D14" s="27"/>
      <c r="E14" s="326" t="s">
        <v>38</v>
      </c>
      <c r="F14" s="327"/>
      <c r="G14" s="327"/>
      <c r="H14" s="327"/>
      <c r="I14" s="327"/>
      <c r="J14" s="327"/>
      <c r="K14" s="327"/>
      <c r="L14" s="327"/>
      <c r="M14" s="327"/>
      <c r="N14" s="327"/>
      <c r="O14" s="327"/>
      <c r="P14" s="327"/>
      <c r="Q14" s="327"/>
      <c r="R14" s="327"/>
      <c r="S14" s="327"/>
      <c r="T14" s="327"/>
      <c r="U14" s="327"/>
      <c r="V14" s="327"/>
      <c r="W14" s="327"/>
      <c r="X14" s="327"/>
      <c r="Y14" s="327"/>
      <c r="Z14" s="327"/>
      <c r="AA14" s="327"/>
      <c r="AB14" s="327"/>
      <c r="AC14" s="327"/>
      <c r="AD14" s="327"/>
      <c r="AE14" s="327"/>
      <c r="AF14" s="327"/>
      <c r="AG14" s="327"/>
      <c r="AH14" s="327"/>
      <c r="AI14" s="327"/>
      <c r="AJ14" s="327"/>
      <c r="AK14" s="35" t="s">
        <v>36</v>
      </c>
      <c r="AL14" s="27"/>
      <c r="AM14" s="27"/>
      <c r="AN14" s="37" t="s">
        <v>38</v>
      </c>
      <c r="AO14" s="27"/>
      <c r="AP14" s="27"/>
      <c r="AQ14" s="29"/>
      <c r="BE14" s="322"/>
      <c r="BS14" s="22" t="s">
        <v>20</v>
      </c>
    </row>
    <row r="15" spans="1:74" ht="6.95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322"/>
      <c r="BS15" s="22" t="s">
        <v>6</v>
      </c>
    </row>
    <row r="16" spans="1:74" ht="14.45" customHeight="1">
      <c r="B16" s="26"/>
      <c r="C16" s="27"/>
      <c r="D16" s="35" t="s">
        <v>39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5" t="s">
        <v>33</v>
      </c>
      <c r="AL16" s="27"/>
      <c r="AM16" s="27"/>
      <c r="AN16" s="33" t="s">
        <v>34</v>
      </c>
      <c r="AO16" s="27"/>
      <c r="AP16" s="27"/>
      <c r="AQ16" s="29"/>
      <c r="BE16" s="322"/>
      <c r="BS16" s="22" t="s">
        <v>6</v>
      </c>
    </row>
    <row r="17" spans="2:71" ht="18.399999999999999" customHeight="1">
      <c r="B17" s="26"/>
      <c r="C17" s="27"/>
      <c r="D17" s="27"/>
      <c r="E17" s="33" t="s">
        <v>40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5" t="s">
        <v>36</v>
      </c>
      <c r="AL17" s="27"/>
      <c r="AM17" s="27"/>
      <c r="AN17" s="33" t="s">
        <v>34</v>
      </c>
      <c r="AO17" s="27"/>
      <c r="AP17" s="27"/>
      <c r="AQ17" s="29"/>
      <c r="BE17" s="322"/>
      <c r="BS17" s="22" t="s">
        <v>41</v>
      </c>
    </row>
    <row r="18" spans="2:71" ht="6.95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322"/>
      <c r="BS18" s="22" t="s">
        <v>8</v>
      </c>
    </row>
    <row r="19" spans="2:71" ht="14.45" customHeight="1">
      <c r="B19" s="26"/>
      <c r="C19" s="27"/>
      <c r="D19" s="35" t="s">
        <v>42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322"/>
      <c r="BS19" s="22" t="s">
        <v>8</v>
      </c>
    </row>
    <row r="20" spans="2:71" ht="16.5" customHeight="1">
      <c r="B20" s="26"/>
      <c r="C20" s="27"/>
      <c r="D20" s="27"/>
      <c r="E20" s="328" t="s">
        <v>34</v>
      </c>
      <c r="F20" s="328"/>
      <c r="G20" s="328"/>
      <c r="H20" s="328"/>
      <c r="I20" s="328"/>
      <c r="J20" s="328"/>
      <c r="K20" s="328"/>
      <c r="L20" s="328"/>
      <c r="M20" s="328"/>
      <c r="N20" s="328"/>
      <c r="O20" s="328"/>
      <c r="P20" s="328"/>
      <c r="Q20" s="328"/>
      <c r="R20" s="328"/>
      <c r="S20" s="328"/>
      <c r="T20" s="328"/>
      <c r="U20" s="328"/>
      <c r="V20" s="328"/>
      <c r="W20" s="328"/>
      <c r="X20" s="328"/>
      <c r="Y20" s="328"/>
      <c r="Z20" s="328"/>
      <c r="AA20" s="328"/>
      <c r="AB20" s="328"/>
      <c r="AC20" s="328"/>
      <c r="AD20" s="328"/>
      <c r="AE20" s="328"/>
      <c r="AF20" s="328"/>
      <c r="AG20" s="328"/>
      <c r="AH20" s="328"/>
      <c r="AI20" s="328"/>
      <c r="AJ20" s="328"/>
      <c r="AK20" s="328"/>
      <c r="AL20" s="328"/>
      <c r="AM20" s="328"/>
      <c r="AN20" s="328"/>
      <c r="AO20" s="27"/>
      <c r="AP20" s="27"/>
      <c r="AQ20" s="29"/>
      <c r="BE20" s="322"/>
      <c r="BS20" s="22" t="s">
        <v>6</v>
      </c>
    </row>
    <row r="21" spans="2:71" ht="6.95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322"/>
    </row>
    <row r="22" spans="2:71" ht="6.95" customHeight="1">
      <c r="B22" s="26"/>
      <c r="C22" s="27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27"/>
      <c r="AQ22" s="29"/>
      <c r="BE22" s="322"/>
    </row>
    <row r="23" spans="2:71" s="1" customFormat="1" ht="25.9" customHeight="1">
      <c r="B23" s="39"/>
      <c r="C23" s="40"/>
      <c r="D23" s="41" t="s">
        <v>43</v>
      </c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329">
        <f>ROUND(AG51,2)</f>
        <v>0</v>
      </c>
      <c r="AL23" s="330"/>
      <c r="AM23" s="330"/>
      <c r="AN23" s="330"/>
      <c r="AO23" s="330"/>
      <c r="AP23" s="40"/>
      <c r="AQ23" s="43"/>
      <c r="BE23" s="322"/>
    </row>
    <row r="24" spans="2:71" s="1" customFormat="1" ht="6.95" customHeight="1">
      <c r="B24" s="39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3"/>
      <c r="BE24" s="322"/>
    </row>
    <row r="25" spans="2:71" s="1" customFormat="1" ht="13.5">
      <c r="B25" s="39"/>
      <c r="C25" s="40"/>
      <c r="D25" s="40"/>
      <c r="E25" s="40"/>
      <c r="F25" s="40"/>
      <c r="G25" s="40"/>
      <c r="H25" s="40"/>
      <c r="I25" s="40"/>
      <c r="J25" s="40"/>
      <c r="K25" s="40"/>
      <c r="L25" s="331" t="s">
        <v>44</v>
      </c>
      <c r="M25" s="331"/>
      <c r="N25" s="331"/>
      <c r="O25" s="331"/>
      <c r="P25" s="40"/>
      <c r="Q25" s="40"/>
      <c r="R25" s="40"/>
      <c r="S25" s="40"/>
      <c r="T25" s="40"/>
      <c r="U25" s="40"/>
      <c r="V25" s="40"/>
      <c r="W25" s="331" t="s">
        <v>45</v>
      </c>
      <c r="X25" s="331"/>
      <c r="Y25" s="331"/>
      <c r="Z25" s="331"/>
      <c r="AA25" s="331"/>
      <c r="AB25" s="331"/>
      <c r="AC25" s="331"/>
      <c r="AD25" s="331"/>
      <c r="AE25" s="331"/>
      <c r="AF25" s="40"/>
      <c r="AG25" s="40"/>
      <c r="AH25" s="40"/>
      <c r="AI25" s="40"/>
      <c r="AJ25" s="40"/>
      <c r="AK25" s="331" t="s">
        <v>46</v>
      </c>
      <c r="AL25" s="331"/>
      <c r="AM25" s="331"/>
      <c r="AN25" s="331"/>
      <c r="AO25" s="331"/>
      <c r="AP25" s="40"/>
      <c r="AQ25" s="43"/>
      <c r="BE25" s="322"/>
    </row>
    <row r="26" spans="2:71" s="2" customFormat="1" ht="14.45" customHeight="1">
      <c r="B26" s="45"/>
      <c r="C26" s="46"/>
      <c r="D26" s="47" t="s">
        <v>47</v>
      </c>
      <c r="E26" s="46"/>
      <c r="F26" s="47" t="s">
        <v>48</v>
      </c>
      <c r="G26" s="46"/>
      <c r="H26" s="46"/>
      <c r="I26" s="46"/>
      <c r="J26" s="46"/>
      <c r="K26" s="46"/>
      <c r="L26" s="332">
        <v>0.21</v>
      </c>
      <c r="M26" s="333"/>
      <c r="N26" s="333"/>
      <c r="O26" s="333"/>
      <c r="P26" s="46"/>
      <c r="Q26" s="46"/>
      <c r="R26" s="46"/>
      <c r="S26" s="46"/>
      <c r="T26" s="46"/>
      <c r="U26" s="46"/>
      <c r="V26" s="46"/>
      <c r="W26" s="334">
        <f>ROUND(AZ51,2)</f>
        <v>0</v>
      </c>
      <c r="X26" s="333"/>
      <c r="Y26" s="333"/>
      <c r="Z26" s="333"/>
      <c r="AA26" s="333"/>
      <c r="AB26" s="333"/>
      <c r="AC26" s="333"/>
      <c r="AD26" s="333"/>
      <c r="AE26" s="333"/>
      <c r="AF26" s="46"/>
      <c r="AG26" s="46"/>
      <c r="AH26" s="46"/>
      <c r="AI26" s="46"/>
      <c r="AJ26" s="46"/>
      <c r="AK26" s="334">
        <f>ROUND(AV51,2)</f>
        <v>0</v>
      </c>
      <c r="AL26" s="333"/>
      <c r="AM26" s="333"/>
      <c r="AN26" s="333"/>
      <c r="AO26" s="333"/>
      <c r="AP26" s="46"/>
      <c r="AQ26" s="48"/>
      <c r="BE26" s="322"/>
    </row>
    <row r="27" spans="2:71" s="2" customFormat="1" ht="14.45" customHeight="1">
      <c r="B27" s="45"/>
      <c r="C27" s="46"/>
      <c r="D27" s="46"/>
      <c r="E27" s="46"/>
      <c r="F27" s="47" t="s">
        <v>49</v>
      </c>
      <c r="G27" s="46"/>
      <c r="H27" s="46"/>
      <c r="I27" s="46"/>
      <c r="J27" s="46"/>
      <c r="K27" s="46"/>
      <c r="L27" s="332">
        <v>0.15</v>
      </c>
      <c r="M27" s="333"/>
      <c r="N27" s="333"/>
      <c r="O27" s="333"/>
      <c r="P27" s="46"/>
      <c r="Q27" s="46"/>
      <c r="R27" s="46"/>
      <c r="S27" s="46"/>
      <c r="T27" s="46"/>
      <c r="U27" s="46"/>
      <c r="V27" s="46"/>
      <c r="W27" s="334">
        <f>ROUND(BA51,2)</f>
        <v>0</v>
      </c>
      <c r="X27" s="333"/>
      <c r="Y27" s="333"/>
      <c r="Z27" s="333"/>
      <c r="AA27" s="333"/>
      <c r="AB27" s="333"/>
      <c r="AC27" s="333"/>
      <c r="AD27" s="333"/>
      <c r="AE27" s="333"/>
      <c r="AF27" s="46"/>
      <c r="AG27" s="46"/>
      <c r="AH27" s="46"/>
      <c r="AI27" s="46"/>
      <c r="AJ27" s="46"/>
      <c r="AK27" s="334">
        <f>ROUND(AW51,2)</f>
        <v>0</v>
      </c>
      <c r="AL27" s="333"/>
      <c r="AM27" s="333"/>
      <c r="AN27" s="333"/>
      <c r="AO27" s="333"/>
      <c r="AP27" s="46"/>
      <c r="AQ27" s="48"/>
      <c r="BE27" s="322"/>
    </row>
    <row r="28" spans="2:71" s="2" customFormat="1" ht="14.45" hidden="1" customHeight="1">
      <c r="B28" s="45"/>
      <c r="C28" s="46"/>
      <c r="D28" s="46"/>
      <c r="E28" s="46"/>
      <c r="F28" s="47" t="s">
        <v>50</v>
      </c>
      <c r="G28" s="46"/>
      <c r="H28" s="46"/>
      <c r="I28" s="46"/>
      <c r="J28" s="46"/>
      <c r="K28" s="46"/>
      <c r="L28" s="332">
        <v>0.21</v>
      </c>
      <c r="M28" s="333"/>
      <c r="N28" s="333"/>
      <c r="O28" s="333"/>
      <c r="P28" s="46"/>
      <c r="Q28" s="46"/>
      <c r="R28" s="46"/>
      <c r="S28" s="46"/>
      <c r="T28" s="46"/>
      <c r="U28" s="46"/>
      <c r="V28" s="46"/>
      <c r="W28" s="334">
        <f>ROUND(BB51,2)</f>
        <v>0</v>
      </c>
      <c r="X28" s="333"/>
      <c r="Y28" s="333"/>
      <c r="Z28" s="333"/>
      <c r="AA28" s="333"/>
      <c r="AB28" s="333"/>
      <c r="AC28" s="333"/>
      <c r="AD28" s="333"/>
      <c r="AE28" s="333"/>
      <c r="AF28" s="46"/>
      <c r="AG28" s="46"/>
      <c r="AH28" s="46"/>
      <c r="AI28" s="46"/>
      <c r="AJ28" s="46"/>
      <c r="AK28" s="334">
        <v>0</v>
      </c>
      <c r="AL28" s="333"/>
      <c r="AM28" s="333"/>
      <c r="AN28" s="333"/>
      <c r="AO28" s="333"/>
      <c r="AP28" s="46"/>
      <c r="AQ28" s="48"/>
      <c r="BE28" s="322"/>
    </row>
    <row r="29" spans="2:71" s="2" customFormat="1" ht="14.45" hidden="1" customHeight="1">
      <c r="B29" s="45"/>
      <c r="C29" s="46"/>
      <c r="D29" s="46"/>
      <c r="E29" s="46"/>
      <c r="F29" s="47" t="s">
        <v>51</v>
      </c>
      <c r="G29" s="46"/>
      <c r="H29" s="46"/>
      <c r="I29" s="46"/>
      <c r="J29" s="46"/>
      <c r="K29" s="46"/>
      <c r="L29" s="332">
        <v>0.15</v>
      </c>
      <c r="M29" s="333"/>
      <c r="N29" s="333"/>
      <c r="O29" s="333"/>
      <c r="P29" s="46"/>
      <c r="Q29" s="46"/>
      <c r="R29" s="46"/>
      <c r="S29" s="46"/>
      <c r="T29" s="46"/>
      <c r="U29" s="46"/>
      <c r="V29" s="46"/>
      <c r="W29" s="334">
        <f>ROUND(BC51,2)</f>
        <v>0</v>
      </c>
      <c r="X29" s="333"/>
      <c r="Y29" s="333"/>
      <c r="Z29" s="333"/>
      <c r="AA29" s="333"/>
      <c r="AB29" s="333"/>
      <c r="AC29" s="333"/>
      <c r="AD29" s="333"/>
      <c r="AE29" s="333"/>
      <c r="AF29" s="46"/>
      <c r="AG29" s="46"/>
      <c r="AH29" s="46"/>
      <c r="AI29" s="46"/>
      <c r="AJ29" s="46"/>
      <c r="AK29" s="334">
        <v>0</v>
      </c>
      <c r="AL29" s="333"/>
      <c r="AM29" s="333"/>
      <c r="AN29" s="333"/>
      <c r="AO29" s="333"/>
      <c r="AP29" s="46"/>
      <c r="AQ29" s="48"/>
      <c r="BE29" s="322"/>
    </row>
    <row r="30" spans="2:71" s="2" customFormat="1" ht="14.45" hidden="1" customHeight="1">
      <c r="B30" s="45"/>
      <c r="C30" s="46"/>
      <c r="D30" s="46"/>
      <c r="E30" s="46"/>
      <c r="F30" s="47" t="s">
        <v>52</v>
      </c>
      <c r="G30" s="46"/>
      <c r="H30" s="46"/>
      <c r="I30" s="46"/>
      <c r="J30" s="46"/>
      <c r="K30" s="46"/>
      <c r="L30" s="332">
        <v>0</v>
      </c>
      <c r="M30" s="333"/>
      <c r="N30" s="333"/>
      <c r="O30" s="333"/>
      <c r="P30" s="46"/>
      <c r="Q30" s="46"/>
      <c r="R30" s="46"/>
      <c r="S30" s="46"/>
      <c r="T30" s="46"/>
      <c r="U30" s="46"/>
      <c r="V30" s="46"/>
      <c r="W30" s="334">
        <f>ROUND(BD51,2)</f>
        <v>0</v>
      </c>
      <c r="X30" s="333"/>
      <c r="Y30" s="333"/>
      <c r="Z30" s="333"/>
      <c r="AA30" s="333"/>
      <c r="AB30" s="333"/>
      <c r="AC30" s="333"/>
      <c r="AD30" s="333"/>
      <c r="AE30" s="333"/>
      <c r="AF30" s="46"/>
      <c r="AG30" s="46"/>
      <c r="AH30" s="46"/>
      <c r="AI30" s="46"/>
      <c r="AJ30" s="46"/>
      <c r="AK30" s="334">
        <v>0</v>
      </c>
      <c r="AL30" s="333"/>
      <c r="AM30" s="333"/>
      <c r="AN30" s="333"/>
      <c r="AO30" s="333"/>
      <c r="AP30" s="46"/>
      <c r="AQ30" s="48"/>
      <c r="BE30" s="322"/>
    </row>
    <row r="31" spans="2:71" s="1" customFormat="1" ht="6.95" customHeight="1"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3"/>
      <c r="BE31" s="322"/>
    </row>
    <row r="32" spans="2:71" s="1" customFormat="1" ht="25.9" customHeight="1">
      <c r="B32" s="39"/>
      <c r="C32" s="49"/>
      <c r="D32" s="50" t="s">
        <v>53</v>
      </c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2" t="s">
        <v>54</v>
      </c>
      <c r="U32" s="51"/>
      <c r="V32" s="51"/>
      <c r="W32" s="51"/>
      <c r="X32" s="335" t="s">
        <v>55</v>
      </c>
      <c r="Y32" s="336"/>
      <c r="Z32" s="336"/>
      <c r="AA32" s="336"/>
      <c r="AB32" s="336"/>
      <c r="AC32" s="51"/>
      <c r="AD32" s="51"/>
      <c r="AE32" s="51"/>
      <c r="AF32" s="51"/>
      <c r="AG32" s="51"/>
      <c r="AH32" s="51"/>
      <c r="AI32" s="51"/>
      <c r="AJ32" s="51"/>
      <c r="AK32" s="337">
        <f>SUM(AK23:AK30)</f>
        <v>0</v>
      </c>
      <c r="AL32" s="336"/>
      <c r="AM32" s="336"/>
      <c r="AN32" s="336"/>
      <c r="AO32" s="338"/>
      <c r="AP32" s="49"/>
      <c r="AQ32" s="53"/>
      <c r="BE32" s="322"/>
    </row>
    <row r="33" spans="2:56" s="1" customFormat="1" ht="6.95" customHeight="1">
      <c r="B33" s="39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3"/>
    </row>
    <row r="34" spans="2:56" s="1" customFormat="1" ht="6.95" customHeight="1">
      <c r="B34" s="54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6"/>
    </row>
    <row r="38" spans="2:56" s="1" customFormat="1" ht="6.95" customHeight="1">
      <c r="B38" s="5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9"/>
    </row>
    <row r="39" spans="2:56" s="1" customFormat="1" ht="36.950000000000003" customHeight="1">
      <c r="B39" s="39"/>
      <c r="C39" s="60" t="s">
        <v>56</v>
      </c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59"/>
    </row>
    <row r="40" spans="2:56" s="1" customFormat="1" ht="6.95" customHeight="1">
      <c r="B40" s="39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  <c r="AM40" s="61"/>
      <c r="AN40" s="61"/>
      <c r="AO40" s="61"/>
      <c r="AP40" s="61"/>
      <c r="AQ40" s="61"/>
      <c r="AR40" s="59"/>
    </row>
    <row r="41" spans="2:56" s="3" customFormat="1" ht="14.45" customHeight="1">
      <c r="B41" s="62"/>
      <c r="C41" s="63" t="s">
        <v>15</v>
      </c>
      <c r="D41" s="64"/>
      <c r="E41" s="64"/>
      <c r="F41" s="64"/>
      <c r="G41" s="64"/>
      <c r="H41" s="64"/>
      <c r="I41" s="64"/>
      <c r="J41" s="64"/>
      <c r="K41" s="64"/>
      <c r="L41" s="64" t="str">
        <f>K5</f>
        <v>L2015-67</v>
      </c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5"/>
    </row>
    <row r="42" spans="2:56" s="4" customFormat="1" ht="36.950000000000003" customHeight="1">
      <c r="B42" s="66"/>
      <c r="C42" s="67" t="s">
        <v>18</v>
      </c>
      <c r="D42" s="68"/>
      <c r="E42" s="68"/>
      <c r="F42" s="68"/>
      <c r="G42" s="68"/>
      <c r="H42" s="68"/>
      <c r="I42" s="68"/>
      <c r="J42" s="68"/>
      <c r="K42" s="68"/>
      <c r="L42" s="339" t="str">
        <f>K6</f>
        <v>Park u Hvězdárny Mikuláše Koperníka v Třinci - Hvězdárna</v>
      </c>
      <c r="M42" s="340"/>
      <c r="N42" s="340"/>
      <c r="O42" s="340"/>
      <c r="P42" s="340"/>
      <c r="Q42" s="340"/>
      <c r="R42" s="340"/>
      <c r="S42" s="340"/>
      <c r="T42" s="340"/>
      <c r="U42" s="340"/>
      <c r="V42" s="340"/>
      <c r="W42" s="340"/>
      <c r="X42" s="340"/>
      <c r="Y42" s="340"/>
      <c r="Z42" s="340"/>
      <c r="AA42" s="340"/>
      <c r="AB42" s="340"/>
      <c r="AC42" s="340"/>
      <c r="AD42" s="340"/>
      <c r="AE42" s="340"/>
      <c r="AF42" s="340"/>
      <c r="AG42" s="340"/>
      <c r="AH42" s="340"/>
      <c r="AI42" s="340"/>
      <c r="AJ42" s="340"/>
      <c r="AK42" s="340"/>
      <c r="AL42" s="340"/>
      <c r="AM42" s="340"/>
      <c r="AN42" s="340"/>
      <c r="AO42" s="340"/>
      <c r="AP42" s="68"/>
      <c r="AQ42" s="68"/>
      <c r="AR42" s="69"/>
    </row>
    <row r="43" spans="2:56" s="1" customFormat="1" ht="6.95" customHeight="1">
      <c r="B43" s="39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59"/>
    </row>
    <row r="44" spans="2:56" s="1" customFormat="1">
      <c r="B44" s="39"/>
      <c r="C44" s="63" t="s">
        <v>26</v>
      </c>
      <c r="D44" s="61"/>
      <c r="E44" s="61"/>
      <c r="F44" s="61"/>
      <c r="G44" s="61"/>
      <c r="H44" s="61"/>
      <c r="I44" s="61"/>
      <c r="J44" s="61"/>
      <c r="K44" s="61"/>
      <c r="L44" s="70" t="str">
        <f>IF(K8="","",K8)</f>
        <v>Obec Třinec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3" t="s">
        <v>28</v>
      </c>
      <c r="AJ44" s="61"/>
      <c r="AK44" s="61"/>
      <c r="AL44" s="61"/>
      <c r="AM44" s="341" t="str">
        <f>IF(AN8= "","",AN8)</f>
        <v>28. 2. 2017</v>
      </c>
      <c r="AN44" s="341"/>
      <c r="AO44" s="61"/>
      <c r="AP44" s="61"/>
      <c r="AQ44" s="61"/>
      <c r="AR44" s="59"/>
    </row>
    <row r="45" spans="2:56" s="1" customFormat="1" ht="6.95" customHeight="1">
      <c r="B45" s="39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59"/>
    </row>
    <row r="46" spans="2:56" s="1" customFormat="1">
      <c r="B46" s="39"/>
      <c r="C46" s="63" t="s">
        <v>32</v>
      </c>
      <c r="D46" s="61"/>
      <c r="E46" s="61"/>
      <c r="F46" s="61"/>
      <c r="G46" s="61"/>
      <c r="H46" s="61"/>
      <c r="I46" s="61"/>
      <c r="J46" s="61"/>
      <c r="K46" s="61"/>
      <c r="L46" s="64" t="str">
        <f>IF(E11= "","",E11)</f>
        <v>Město Třinec, Jablunkovská 160, 739 61 Třinec</v>
      </c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3" t="s">
        <v>39</v>
      </c>
      <c r="AJ46" s="61"/>
      <c r="AK46" s="61"/>
      <c r="AL46" s="61"/>
      <c r="AM46" s="342" t="str">
        <f>IF(E17="","",E17)</f>
        <v xml:space="preserve"> </v>
      </c>
      <c r="AN46" s="342"/>
      <c r="AO46" s="342"/>
      <c r="AP46" s="342"/>
      <c r="AQ46" s="61"/>
      <c r="AR46" s="59"/>
      <c r="AS46" s="343" t="s">
        <v>57</v>
      </c>
      <c r="AT46" s="344"/>
      <c r="AU46" s="72"/>
      <c r="AV46" s="72"/>
      <c r="AW46" s="72"/>
      <c r="AX46" s="72"/>
      <c r="AY46" s="72"/>
      <c r="AZ46" s="72"/>
      <c r="BA46" s="72"/>
      <c r="BB46" s="72"/>
      <c r="BC46" s="72"/>
      <c r="BD46" s="73"/>
    </row>
    <row r="47" spans="2:56" s="1" customFormat="1">
      <c r="B47" s="39"/>
      <c r="C47" s="63" t="s">
        <v>37</v>
      </c>
      <c r="D47" s="61"/>
      <c r="E47" s="61"/>
      <c r="F47" s="61"/>
      <c r="G47" s="61"/>
      <c r="H47" s="61"/>
      <c r="I47" s="61"/>
      <c r="J47" s="61"/>
      <c r="K47" s="61"/>
      <c r="L47" s="64" t="str">
        <f>IF(E14= "Vyplň údaj","",E14)</f>
        <v/>
      </c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61"/>
      <c r="AO47" s="61"/>
      <c r="AP47" s="61"/>
      <c r="AQ47" s="61"/>
      <c r="AR47" s="59"/>
      <c r="AS47" s="345"/>
      <c r="AT47" s="346"/>
      <c r="AU47" s="74"/>
      <c r="AV47" s="74"/>
      <c r="AW47" s="74"/>
      <c r="AX47" s="74"/>
      <c r="AY47" s="74"/>
      <c r="AZ47" s="74"/>
      <c r="BA47" s="74"/>
      <c r="BB47" s="74"/>
      <c r="BC47" s="74"/>
      <c r="BD47" s="75"/>
    </row>
    <row r="48" spans="2:56" s="1" customFormat="1" ht="10.9" customHeight="1">
      <c r="B48" s="39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  <c r="AM48" s="61"/>
      <c r="AN48" s="61"/>
      <c r="AO48" s="61"/>
      <c r="AP48" s="61"/>
      <c r="AQ48" s="61"/>
      <c r="AR48" s="59"/>
      <c r="AS48" s="347"/>
      <c r="AT48" s="348"/>
      <c r="AU48" s="40"/>
      <c r="AV48" s="40"/>
      <c r="AW48" s="40"/>
      <c r="AX48" s="40"/>
      <c r="AY48" s="40"/>
      <c r="AZ48" s="40"/>
      <c r="BA48" s="40"/>
      <c r="BB48" s="40"/>
      <c r="BC48" s="40"/>
      <c r="BD48" s="76"/>
    </row>
    <row r="49" spans="1:91" s="1" customFormat="1" ht="29.25" customHeight="1">
      <c r="B49" s="39"/>
      <c r="C49" s="349" t="s">
        <v>58</v>
      </c>
      <c r="D49" s="350"/>
      <c r="E49" s="350"/>
      <c r="F49" s="350"/>
      <c r="G49" s="350"/>
      <c r="H49" s="77"/>
      <c r="I49" s="351" t="s">
        <v>59</v>
      </c>
      <c r="J49" s="350"/>
      <c r="K49" s="350"/>
      <c r="L49" s="350"/>
      <c r="M49" s="350"/>
      <c r="N49" s="350"/>
      <c r="O49" s="350"/>
      <c r="P49" s="350"/>
      <c r="Q49" s="350"/>
      <c r="R49" s="350"/>
      <c r="S49" s="350"/>
      <c r="T49" s="350"/>
      <c r="U49" s="350"/>
      <c r="V49" s="350"/>
      <c r="W49" s="350"/>
      <c r="X49" s="350"/>
      <c r="Y49" s="350"/>
      <c r="Z49" s="350"/>
      <c r="AA49" s="350"/>
      <c r="AB49" s="350"/>
      <c r="AC49" s="350"/>
      <c r="AD49" s="350"/>
      <c r="AE49" s="350"/>
      <c r="AF49" s="350"/>
      <c r="AG49" s="352" t="s">
        <v>60</v>
      </c>
      <c r="AH49" s="350"/>
      <c r="AI49" s="350"/>
      <c r="AJ49" s="350"/>
      <c r="AK49" s="350"/>
      <c r="AL49" s="350"/>
      <c r="AM49" s="350"/>
      <c r="AN49" s="351" t="s">
        <v>61</v>
      </c>
      <c r="AO49" s="350"/>
      <c r="AP49" s="350"/>
      <c r="AQ49" s="78" t="s">
        <v>62</v>
      </c>
      <c r="AR49" s="59"/>
      <c r="AS49" s="79" t="s">
        <v>63</v>
      </c>
      <c r="AT49" s="80" t="s">
        <v>64</v>
      </c>
      <c r="AU49" s="80" t="s">
        <v>65</v>
      </c>
      <c r="AV49" s="80" t="s">
        <v>66</v>
      </c>
      <c r="AW49" s="80" t="s">
        <v>67</v>
      </c>
      <c r="AX49" s="80" t="s">
        <v>68</v>
      </c>
      <c r="AY49" s="80" t="s">
        <v>69</v>
      </c>
      <c r="AZ49" s="80" t="s">
        <v>70</v>
      </c>
      <c r="BA49" s="80" t="s">
        <v>71</v>
      </c>
      <c r="BB49" s="80" t="s">
        <v>72</v>
      </c>
      <c r="BC49" s="80" t="s">
        <v>73</v>
      </c>
      <c r="BD49" s="81" t="s">
        <v>74</v>
      </c>
    </row>
    <row r="50" spans="1:91" s="1" customFormat="1" ht="10.9" customHeight="1">
      <c r="B50" s="39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  <c r="AM50" s="61"/>
      <c r="AN50" s="61"/>
      <c r="AO50" s="61"/>
      <c r="AP50" s="61"/>
      <c r="AQ50" s="61"/>
      <c r="AR50" s="59"/>
      <c r="AS50" s="82"/>
      <c r="AT50" s="83"/>
      <c r="AU50" s="83"/>
      <c r="AV50" s="83"/>
      <c r="AW50" s="83"/>
      <c r="AX50" s="83"/>
      <c r="AY50" s="83"/>
      <c r="AZ50" s="83"/>
      <c r="BA50" s="83"/>
      <c r="BB50" s="83"/>
      <c r="BC50" s="83"/>
      <c r="BD50" s="84"/>
    </row>
    <row r="51" spans="1:91" s="4" customFormat="1" ht="32.450000000000003" customHeight="1">
      <c r="B51" s="66"/>
      <c r="C51" s="85" t="s">
        <v>75</v>
      </c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6"/>
      <c r="AC51" s="86"/>
      <c r="AD51" s="86"/>
      <c r="AE51" s="86"/>
      <c r="AF51" s="86"/>
      <c r="AG51" s="356">
        <f>ROUND(SUM(AG52:AG57),2)</f>
        <v>0</v>
      </c>
      <c r="AH51" s="356"/>
      <c r="AI51" s="356"/>
      <c r="AJ51" s="356"/>
      <c r="AK51" s="356"/>
      <c r="AL51" s="356"/>
      <c r="AM51" s="356"/>
      <c r="AN51" s="357">
        <f t="shared" ref="AN51:AN57" si="0">SUM(AG51,AT51)</f>
        <v>0</v>
      </c>
      <c r="AO51" s="357"/>
      <c r="AP51" s="357"/>
      <c r="AQ51" s="87" t="s">
        <v>34</v>
      </c>
      <c r="AR51" s="69"/>
      <c r="AS51" s="88">
        <f>ROUND(SUM(AS52:AS57),2)</f>
        <v>0</v>
      </c>
      <c r="AT51" s="89">
        <f t="shared" ref="AT51:AT57" si="1">ROUND(SUM(AV51:AW51),2)</f>
        <v>0</v>
      </c>
      <c r="AU51" s="90">
        <f>ROUND(SUM(AU52:AU57),5)</f>
        <v>0</v>
      </c>
      <c r="AV51" s="89">
        <f>ROUND(AZ51*L26,2)</f>
        <v>0</v>
      </c>
      <c r="AW51" s="89">
        <f>ROUND(BA51*L27,2)</f>
        <v>0</v>
      </c>
      <c r="AX51" s="89">
        <f>ROUND(BB51*L26,2)</f>
        <v>0</v>
      </c>
      <c r="AY51" s="89">
        <f>ROUND(BC51*L27,2)</f>
        <v>0</v>
      </c>
      <c r="AZ51" s="89">
        <f>ROUND(SUM(AZ52:AZ57),2)</f>
        <v>0</v>
      </c>
      <c r="BA51" s="89">
        <f>ROUND(SUM(BA52:BA57),2)</f>
        <v>0</v>
      </c>
      <c r="BB51" s="89">
        <f>ROUND(SUM(BB52:BB57),2)</f>
        <v>0</v>
      </c>
      <c r="BC51" s="89">
        <f>ROUND(SUM(BC52:BC57),2)</f>
        <v>0</v>
      </c>
      <c r="BD51" s="91">
        <f>ROUND(SUM(BD52:BD57),2)</f>
        <v>0</v>
      </c>
      <c r="BS51" s="92" t="s">
        <v>76</v>
      </c>
      <c r="BT51" s="92" t="s">
        <v>77</v>
      </c>
      <c r="BU51" s="93" t="s">
        <v>78</v>
      </c>
      <c r="BV51" s="92" t="s">
        <v>79</v>
      </c>
      <c r="BW51" s="92" t="s">
        <v>7</v>
      </c>
      <c r="BX51" s="92" t="s">
        <v>80</v>
      </c>
      <c r="CL51" s="92" t="s">
        <v>22</v>
      </c>
    </row>
    <row r="52" spans="1:91" s="5" customFormat="1" ht="31.5" customHeight="1">
      <c r="A52" s="94" t="s">
        <v>81</v>
      </c>
      <c r="B52" s="95"/>
      <c r="C52" s="96"/>
      <c r="D52" s="355" t="s">
        <v>82</v>
      </c>
      <c r="E52" s="355"/>
      <c r="F52" s="355"/>
      <c r="G52" s="355"/>
      <c r="H52" s="355"/>
      <c r="I52" s="97"/>
      <c r="J52" s="355" t="s">
        <v>83</v>
      </c>
      <c r="K52" s="355"/>
      <c r="L52" s="355"/>
      <c r="M52" s="355"/>
      <c r="N52" s="355"/>
      <c r="O52" s="355"/>
      <c r="P52" s="355"/>
      <c r="Q52" s="355"/>
      <c r="R52" s="355"/>
      <c r="S52" s="355"/>
      <c r="T52" s="355"/>
      <c r="U52" s="355"/>
      <c r="V52" s="355"/>
      <c r="W52" s="355"/>
      <c r="X52" s="355"/>
      <c r="Y52" s="355"/>
      <c r="Z52" s="355"/>
      <c r="AA52" s="355"/>
      <c r="AB52" s="355"/>
      <c r="AC52" s="355"/>
      <c r="AD52" s="355"/>
      <c r="AE52" s="355"/>
      <c r="AF52" s="355"/>
      <c r="AG52" s="353">
        <f>'D.01 - Naučná stezka s mě...'!J27</f>
        <v>0</v>
      </c>
      <c r="AH52" s="354"/>
      <c r="AI52" s="354"/>
      <c r="AJ52" s="354"/>
      <c r="AK52" s="354"/>
      <c r="AL52" s="354"/>
      <c r="AM52" s="354"/>
      <c r="AN52" s="353">
        <f t="shared" si="0"/>
        <v>0</v>
      </c>
      <c r="AO52" s="354"/>
      <c r="AP52" s="354"/>
      <c r="AQ52" s="98" t="s">
        <v>84</v>
      </c>
      <c r="AR52" s="99"/>
      <c r="AS52" s="100">
        <v>0</v>
      </c>
      <c r="AT52" s="101">
        <f t="shared" si="1"/>
        <v>0</v>
      </c>
      <c r="AU52" s="102">
        <f>'D.01 - Naučná stezka s mě...'!P87</f>
        <v>0</v>
      </c>
      <c r="AV52" s="101">
        <f>'D.01 - Naučná stezka s mě...'!J30</f>
        <v>0</v>
      </c>
      <c r="AW52" s="101">
        <f>'D.01 - Naučná stezka s mě...'!J31</f>
        <v>0</v>
      </c>
      <c r="AX52" s="101">
        <f>'D.01 - Naučná stezka s mě...'!J32</f>
        <v>0</v>
      </c>
      <c r="AY52" s="101">
        <f>'D.01 - Naučná stezka s mě...'!J33</f>
        <v>0</v>
      </c>
      <c r="AZ52" s="101">
        <f>'D.01 - Naučná stezka s mě...'!F30</f>
        <v>0</v>
      </c>
      <c r="BA52" s="101">
        <f>'D.01 - Naučná stezka s mě...'!F31</f>
        <v>0</v>
      </c>
      <c r="BB52" s="101">
        <f>'D.01 - Naučná stezka s mě...'!F32</f>
        <v>0</v>
      </c>
      <c r="BC52" s="101">
        <f>'D.01 - Naučná stezka s mě...'!F33</f>
        <v>0</v>
      </c>
      <c r="BD52" s="103">
        <f>'D.01 - Naučná stezka s mě...'!F34</f>
        <v>0</v>
      </c>
      <c r="BT52" s="104" t="s">
        <v>25</v>
      </c>
      <c r="BV52" s="104" t="s">
        <v>79</v>
      </c>
      <c r="BW52" s="104" t="s">
        <v>85</v>
      </c>
      <c r="BX52" s="104" t="s">
        <v>7</v>
      </c>
      <c r="CL52" s="104" t="s">
        <v>22</v>
      </c>
      <c r="CM52" s="104" t="s">
        <v>86</v>
      </c>
    </row>
    <row r="53" spans="1:91" s="5" customFormat="1" ht="31.5" customHeight="1">
      <c r="A53" s="94" t="s">
        <v>81</v>
      </c>
      <c r="B53" s="95"/>
      <c r="C53" s="96"/>
      <c r="D53" s="355" t="s">
        <v>87</v>
      </c>
      <c r="E53" s="355"/>
      <c r="F53" s="355"/>
      <c r="G53" s="355"/>
      <c r="H53" s="355"/>
      <c r="I53" s="97"/>
      <c r="J53" s="355" t="s">
        <v>88</v>
      </c>
      <c r="K53" s="355"/>
      <c r="L53" s="355"/>
      <c r="M53" s="355"/>
      <c r="N53" s="355"/>
      <c r="O53" s="355"/>
      <c r="P53" s="355"/>
      <c r="Q53" s="355"/>
      <c r="R53" s="355"/>
      <c r="S53" s="355"/>
      <c r="T53" s="355"/>
      <c r="U53" s="355"/>
      <c r="V53" s="355"/>
      <c r="W53" s="355"/>
      <c r="X53" s="355"/>
      <c r="Y53" s="355"/>
      <c r="Z53" s="355"/>
      <c r="AA53" s="355"/>
      <c r="AB53" s="355"/>
      <c r="AC53" s="355"/>
      <c r="AD53" s="355"/>
      <c r="AE53" s="355"/>
      <c r="AF53" s="355"/>
      <c r="AG53" s="353">
        <f>'D.02 - Oprava ocelového s...'!J27</f>
        <v>0</v>
      </c>
      <c r="AH53" s="354"/>
      <c r="AI53" s="354"/>
      <c r="AJ53" s="354"/>
      <c r="AK53" s="354"/>
      <c r="AL53" s="354"/>
      <c r="AM53" s="354"/>
      <c r="AN53" s="353">
        <f t="shared" si="0"/>
        <v>0</v>
      </c>
      <c r="AO53" s="354"/>
      <c r="AP53" s="354"/>
      <c r="AQ53" s="98" t="s">
        <v>84</v>
      </c>
      <c r="AR53" s="99"/>
      <c r="AS53" s="100">
        <v>0</v>
      </c>
      <c r="AT53" s="101">
        <f t="shared" si="1"/>
        <v>0</v>
      </c>
      <c r="AU53" s="102">
        <f>'D.02 - Oprava ocelového s...'!P90</f>
        <v>0</v>
      </c>
      <c r="AV53" s="101">
        <f>'D.02 - Oprava ocelového s...'!J30</f>
        <v>0</v>
      </c>
      <c r="AW53" s="101">
        <f>'D.02 - Oprava ocelového s...'!J31</f>
        <v>0</v>
      </c>
      <c r="AX53" s="101">
        <f>'D.02 - Oprava ocelového s...'!J32</f>
        <v>0</v>
      </c>
      <c r="AY53" s="101">
        <f>'D.02 - Oprava ocelového s...'!J33</f>
        <v>0</v>
      </c>
      <c r="AZ53" s="101">
        <f>'D.02 - Oprava ocelového s...'!F30</f>
        <v>0</v>
      </c>
      <c r="BA53" s="101">
        <f>'D.02 - Oprava ocelového s...'!F31</f>
        <v>0</v>
      </c>
      <c r="BB53" s="101">
        <f>'D.02 - Oprava ocelového s...'!F32</f>
        <v>0</v>
      </c>
      <c r="BC53" s="101">
        <f>'D.02 - Oprava ocelového s...'!F33</f>
        <v>0</v>
      </c>
      <c r="BD53" s="103">
        <f>'D.02 - Oprava ocelového s...'!F34</f>
        <v>0</v>
      </c>
      <c r="BT53" s="104" t="s">
        <v>25</v>
      </c>
      <c r="BV53" s="104" t="s">
        <v>79</v>
      </c>
      <c r="BW53" s="104" t="s">
        <v>89</v>
      </c>
      <c r="BX53" s="104" t="s">
        <v>7</v>
      </c>
      <c r="CL53" s="104" t="s">
        <v>22</v>
      </c>
      <c r="CM53" s="104" t="s">
        <v>86</v>
      </c>
    </row>
    <row r="54" spans="1:91" s="5" customFormat="1" ht="16.5" customHeight="1">
      <c r="A54" s="94" t="s">
        <v>81</v>
      </c>
      <c r="B54" s="95"/>
      <c r="C54" s="96"/>
      <c r="D54" s="355" t="s">
        <v>90</v>
      </c>
      <c r="E54" s="355"/>
      <c r="F54" s="355"/>
      <c r="G54" s="355"/>
      <c r="H54" s="355"/>
      <c r="I54" s="97"/>
      <c r="J54" s="355" t="s">
        <v>91</v>
      </c>
      <c r="K54" s="355"/>
      <c r="L54" s="355"/>
      <c r="M54" s="355"/>
      <c r="N54" s="355"/>
      <c r="O54" s="355"/>
      <c r="P54" s="355"/>
      <c r="Q54" s="355"/>
      <c r="R54" s="355"/>
      <c r="S54" s="355"/>
      <c r="T54" s="355"/>
      <c r="U54" s="355"/>
      <c r="V54" s="355"/>
      <c r="W54" s="355"/>
      <c r="X54" s="355"/>
      <c r="Y54" s="355"/>
      <c r="Z54" s="355"/>
      <c r="AA54" s="355"/>
      <c r="AB54" s="355"/>
      <c r="AC54" s="355"/>
      <c r="AD54" s="355"/>
      <c r="AE54" s="355"/>
      <c r="AF54" s="355"/>
      <c r="AG54" s="353">
        <f>'D.03 - Oprava fasády obje...'!J27</f>
        <v>0</v>
      </c>
      <c r="AH54" s="354"/>
      <c r="AI54" s="354"/>
      <c r="AJ54" s="354"/>
      <c r="AK54" s="354"/>
      <c r="AL54" s="354"/>
      <c r="AM54" s="354"/>
      <c r="AN54" s="353">
        <f t="shared" si="0"/>
        <v>0</v>
      </c>
      <c r="AO54" s="354"/>
      <c r="AP54" s="354"/>
      <c r="AQ54" s="98" t="s">
        <v>84</v>
      </c>
      <c r="AR54" s="99"/>
      <c r="AS54" s="100">
        <v>0</v>
      </c>
      <c r="AT54" s="101">
        <f t="shared" si="1"/>
        <v>0</v>
      </c>
      <c r="AU54" s="102">
        <f>'D.03 - Oprava fasády obje...'!P91</f>
        <v>0</v>
      </c>
      <c r="AV54" s="101">
        <f>'D.03 - Oprava fasády obje...'!J30</f>
        <v>0</v>
      </c>
      <c r="AW54" s="101">
        <f>'D.03 - Oprava fasády obje...'!J31</f>
        <v>0</v>
      </c>
      <c r="AX54" s="101">
        <f>'D.03 - Oprava fasády obje...'!J32</f>
        <v>0</v>
      </c>
      <c r="AY54" s="101">
        <f>'D.03 - Oprava fasády obje...'!J33</f>
        <v>0</v>
      </c>
      <c r="AZ54" s="101">
        <f>'D.03 - Oprava fasády obje...'!F30</f>
        <v>0</v>
      </c>
      <c r="BA54" s="101">
        <f>'D.03 - Oprava fasády obje...'!F31</f>
        <v>0</v>
      </c>
      <c r="BB54" s="101">
        <f>'D.03 - Oprava fasády obje...'!F32</f>
        <v>0</v>
      </c>
      <c r="BC54" s="101">
        <f>'D.03 - Oprava fasády obje...'!F33</f>
        <v>0</v>
      </c>
      <c r="BD54" s="103">
        <f>'D.03 - Oprava fasády obje...'!F34</f>
        <v>0</v>
      </c>
      <c r="BT54" s="104" t="s">
        <v>25</v>
      </c>
      <c r="BV54" s="104" t="s">
        <v>79</v>
      </c>
      <c r="BW54" s="104" t="s">
        <v>92</v>
      </c>
      <c r="BX54" s="104" t="s">
        <v>7</v>
      </c>
      <c r="CL54" s="104" t="s">
        <v>22</v>
      </c>
      <c r="CM54" s="104" t="s">
        <v>86</v>
      </c>
    </row>
    <row r="55" spans="1:91" s="5" customFormat="1" ht="16.5" customHeight="1">
      <c r="A55" s="94" t="s">
        <v>81</v>
      </c>
      <c r="B55" s="95"/>
      <c r="C55" s="96"/>
      <c r="D55" s="355" t="s">
        <v>93</v>
      </c>
      <c r="E55" s="355"/>
      <c r="F55" s="355"/>
      <c r="G55" s="355"/>
      <c r="H55" s="355"/>
      <c r="I55" s="97"/>
      <c r="J55" s="355" t="s">
        <v>94</v>
      </c>
      <c r="K55" s="355"/>
      <c r="L55" s="355"/>
      <c r="M55" s="355"/>
      <c r="N55" s="355"/>
      <c r="O55" s="355"/>
      <c r="P55" s="355"/>
      <c r="Q55" s="355"/>
      <c r="R55" s="355"/>
      <c r="S55" s="355"/>
      <c r="T55" s="355"/>
      <c r="U55" s="355"/>
      <c r="V55" s="355"/>
      <c r="W55" s="355"/>
      <c r="X55" s="355"/>
      <c r="Y55" s="355"/>
      <c r="Z55" s="355"/>
      <c r="AA55" s="355"/>
      <c r="AB55" s="355"/>
      <c r="AC55" s="355"/>
      <c r="AD55" s="355"/>
      <c r="AE55" s="355"/>
      <c r="AF55" s="355"/>
      <c r="AG55" s="353">
        <f>'D.04 - Bleskosvod hvězdárny'!J27</f>
        <v>0</v>
      </c>
      <c r="AH55" s="354"/>
      <c r="AI55" s="354"/>
      <c r="AJ55" s="354"/>
      <c r="AK55" s="354"/>
      <c r="AL55" s="354"/>
      <c r="AM55" s="354"/>
      <c r="AN55" s="353">
        <f t="shared" si="0"/>
        <v>0</v>
      </c>
      <c r="AO55" s="354"/>
      <c r="AP55" s="354"/>
      <c r="AQ55" s="98" t="s">
        <v>84</v>
      </c>
      <c r="AR55" s="99"/>
      <c r="AS55" s="100">
        <v>0</v>
      </c>
      <c r="AT55" s="101">
        <f t="shared" si="1"/>
        <v>0</v>
      </c>
      <c r="AU55" s="102">
        <f>'D.04 - Bleskosvod hvězdárny'!P81</f>
        <v>0</v>
      </c>
      <c r="AV55" s="101">
        <f>'D.04 - Bleskosvod hvězdárny'!J30</f>
        <v>0</v>
      </c>
      <c r="AW55" s="101">
        <f>'D.04 - Bleskosvod hvězdárny'!J31</f>
        <v>0</v>
      </c>
      <c r="AX55" s="101">
        <f>'D.04 - Bleskosvod hvězdárny'!J32</f>
        <v>0</v>
      </c>
      <c r="AY55" s="101">
        <f>'D.04 - Bleskosvod hvězdárny'!J33</f>
        <v>0</v>
      </c>
      <c r="AZ55" s="101">
        <f>'D.04 - Bleskosvod hvězdárny'!F30</f>
        <v>0</v>
      </c>
      <c r="BA55" s="101">
        <f>'D.04 - Bleskosvod hvězdárny'!F31</f>
        <v>0</v>
      </c>
      <c r="BB55" s="101">
        <f>'D.04 - Bleskosvod hvězdárny'!F32</f>
        <v>0</v>
      </c>
      <c r="BC55" s="101">
        <f>'D.04 - Bleskosvod hvězdárny'!F33</f>
        <v>0</v>
      </c>
      <c r="BD55" s="103">
        <f>'D.04 - Bleskosvod hvězdárny'!F34</f>
        <v>0</v>
      </c>
      <c r="BT55" s="104" t="s">
        <v>25</v>
      </c>
      <c r="BV55" s="104" t="s">
        <v>79</v>
      </c>
      <c r="BW55" s="104" t="s">
        <v>95</v>
      </c>
      <c r="BX55" s="104" t="s">
        <v>7</v>
      </c>
      <c r="CL55" s="104" t="s">
        <v>34</v>
      </c>
      <c r="CM55" s="104" t="s">
        <v>86</v>
      </c>
    </row>
    <row r="56" spans="1:91" s="5" customFormat="1" ht="16.5" customHeight="1">
      <c r="A56" s="94" t="s">
        <v>81</v>
      </c>
      <c r="B56" s="95"/>
      <c r="C56" s="96"/>
      <c r="D56" s="355" t="s">
        <v>96</v>
      </c>
      <c r="E56" s="355"/>
      <c r="F56" s="355"/>
      <c r="G56" s="355"/>
      <c r="H56" s="355"/>
      <c r="I56" s="97"/>
      <c r="J56" s="355" t="s">
        <v>97</v>
      </c>
      <c r="K56" s="355"/>
      <c r="L56" s="355"/>
      <c r="M56" s="355"/>
      <c r="N56" s="355"/>
      <c r="O56" s="355"/>
      <c r="P56" s="355"/>
      <c r="Q56" s="355"/>
      <c r="R56" s="355"/>
      <c r="S56" s="355"/>
      <c r="T56" s="355"/>
      <c r="U56" s="355"/>
      <c r="V56" s="355"/>
      <c r="W56" s="355"/>
      <c r="X56" s="355"/>
      <c r="Y56" s="355"/>
      <c r="Z56" s="355"/>
      <c r="AA56" s="355"/>
      <c r="AB56" s="355"/>
      <c r="AC56" s="355"/>
      <c r="AD56" s="355"/>
      <c r="AE56" s="355"/>
      <c r="AF56" s="355"/>
      <c r="AG56" s="353">
        <f>'D.05 - Dešťová kanalizace...'!J27</f>
        <v>0</v>
      </c>
      <c r="AH56" s="354"/>
      <c r="AI56" s="354"/>
      <c r="AJ56" s="354"/>
      <c r="AK56" s="354"/>
      <c r="AL56" s="354"/>
      <c r="AM56" s="354"/>
      <c r="AN56" s="353">
        <f t="shared" si="0"/>
        <v>0</v>
      </c>
      <c r="AO56" s="354"/>
      <c r="AP56" s="354"/>
      <c r="AQ56" s="98" t="s">
        <v>84</v>
      </c>
      <c r="AR56" s="99"/>
      <c r="AS56" s="100">
        <v>0</v>
      </c>
      <c r="AT56" s="101">
        <f t="shared" si="1"/>
        <v>0</v>
      </c>
      <c r="AU56" s="102">
        <f>'D.05 - Dešťová kanalizace...'!P87</f>
        <v>0</v>
      </c>
      <c r="AV56" s="101">
        <f>'D.05 - Dešťová kanalizace...'!J30</f>
        <v>0</v>
      </c>
      <c r="AW56" s="101">
        <f>'D.05 - Dešťová kanalizace...'!J31</f>
        <v>0</v>
      </c>
      <c r="AX56" s="101">
        <f>'D.05 - Dešťová kanalizace...'!J32</f>
        <v>0</v>
      </c>
      <c r="AY56" s="101">
        <f>'D.05 - Dešťová kanalizace...'!J33</f>
        <v>0</v>
      </c>
      <c r="AZ56" s="101">
        <f>'D.05 - Dešťová kanalizace...'!F30</f>
        <v>0</v>
      </c>
      <c r="BA56" s="101">
        <f>'D.05 - Dešťová kanalizace...'!F31</f>
        <v>0</v>
      </c>
      <c r="BB56" s="101">
        <f>'D.05 - Dešťová kanalizace...'!F32</f>
        <v>0</v>
      </c>
      <c r="BC56" s="101">
        <f>'D.05 - Dešťová kanalizace...'!F33</f>
        <v>0</v>
      </c>
      <c r="BD56" s="103">
        <f>'D.05 - Dešťová kanalizace...'!F34</f>
        <v>0</v>
      </c>
      <c r="BT56" s="104" t="s">
        <v>25</v>
      </c>
      <c r="BV56" s="104" t="s">
        <v>79</v>
      </c>
      <c r="BW56" s="104" t="s">
        <v>98</v>
      </c>
      <c r="BX56" s="104" t="s">
        <v>7</v>
      </c>
      <c r="CL56" s="104" t="s">
        <v>22</v>
      </c>
      <c r="CM56" s="104" t="s">
        <v>86</v>
      </c>
    </row>
    <row r="57" spans="1:91" s="5" customFormat="1" ht="16.5" customHeight="1">
      <c r="A57" s="94" t="s">
        <v>81</v>
      </c>
      <c r="B57" s="95"/>
      <c r="C57" s="96"/>
      <c r="D57" s="355" t="s">
        <v>99</v>
      </c>
      <c r="E57" s="355"/>
      <c r="F57" s="355"/>
      <c r="G57" s="355"/>
      <c r="H57" s="355"/>
      <c r="I57" s="97"/>
      <c r="J57" s="355" t="s">
        <v>100</v>
      </c>
      <c r="K57" s="355"/>
      <c r="L57" s="355"/>
      <c r="M57" s="355"/>
      <c r="N57" s="355"/>
      <c r="O57" s="355"/>
      <c r="P57" s="355"/>
      <c r="Q57" s="355"/>
      <c r="R57" s="355"/>
      <c r="S57" s="355"/>
      <c r="T57" s="355"/>
      <c r="U57" s="355"/>
      <c r="V57" s="355"/>
      <c r="W57" s="355"/>
      <c r="X57" s="355"/>
      <c r="Y57" s="355"/>
      <c r="Z57" s="355"/>
      <c r="AA57" s="355"/>
      <c r="AB57" s="355"/>
      <c r="AC57" s="355"/>
      <c r="AD57" s="355"/>
      <c r="AE57" s="355"/>
      <c r="AF57" s="355"/>
      <c r="AG57" s="353">
        <f>'VRN - Vedlejší rozpočtové...'!J27</f>
        <v>0</v>
      </c>
      <c r="AH57" s="354"/>
      <c r="AI57" s="354"/>
      <c r="AJ57" s="354"/>
      <c r="AK57" s="354"/>
      <c r="AL57" s="354"/>
      <c r="AM57" s="354"/>
      <c r="AN57" s="353">
        <f t="shared" si="0"/>
        <v>0</v>
      </c>
      <c r="AO57" s="354"/>
      <c r="AP57" s="354"/>
      <c r="AQ57" s="98" t="s">
        <v>84</v>
      </c>
      <c r="AR57" s="99"/>
      <c r="AS57" s="105">
        <v>0</v>
      </c>
      <c r="AT57" s="106">
        <f t="shared" si="1"/>
        <v>0</v>
      </c>
      <c r="AU57" s="107">
        <f>'VRN - Vedlejší rozpočtové...'!P83</f>
        <v>0</v>
      </c>
      <c r="AV57" s="106">
        <f>'VRN - Vedlejší rozpočtové...'!J30</f>
        <v>0</v>
      </c>
      <c r="AW57" s="106">
        <f>'VRN - Vedlejší rozpočtové...'!J31</f>
        <v>0</v>
      </c>
      <c r="AX57" s="106">
        <f>'VRN - Vedlejší rozpočtové...'!J32</f>
        <v>0</v>
      </c>
      <c r="AY57" s="106">
        <f>'VRN - Vedlejší rozpočtové...'!J33</f>
        <v>0</v>
      </c>
      <c r="AZ57" s="106">
        <f>'VRN - Vedlejší rozpočtové...'!F30</f>
        <v>0</v>
      </c>
      <c r="BA57" s="106">
        <f>'VRN - Vedlejší rozpočtové...'!F31</f>
        <v>0</v>
      </c>
      <c r="BB57" s="106">
        <f>'VRN - Vedlejší rozpočtové...'!F32</f>
        <v>0</v>
      </c>
      <c r="BC57" s="106">
        <f>'VRN - Vedlejší rozpočtové...'!F33</f>
        <v>0</v>
      </c>
      <c r="BD57" s="108">
        <f>'VRN - Vedlejší rozpočtové...'!F34</f>
        <v>0</v>
      </c>
      <c r="BT57" s="104" t="s">
        <v>25</v>
      </c>
      <c r="BV57" s="104" t="s">
        <v>79</v>
      </c>
      <c r="BW57" s="104" t="s">
        <v>101</v>
      </c>
      <c r="BX57" s="104" t="s">
        <v>7</v>
      </c>
      <c r="CL57" s="104" t="s">
        <v>22</v>
      </c>
      <c r="CM57" s="104" t="s">
        <v>86</v>
      </c>
    </row>
    <row r="58" spans="1:91" s="1" customFormat="1" ht="30" customHeight="1">
      <c r="B58" s="39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  <c r="AM58" s="61"/>
      <c r="AN58" s="61"/>
      <c r="AO58" s="61"/>
      <c r="AP58" s="61"/>
      <c r="AQ58" s="61"/>
      <c r="AR58" s="59"/>
    </row>
    <row r="59" spans="1:91" s="1" customFormat="1" ht="6.95" customHeight="1">
      <c r="B59" s="54"/>
      <c r="C59" s="55"/>
      <c r="D59" s="55"/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55"/>
      <c r="Q59" s="55"/>
      <c r="R59" s="55"/>
      <c r="S59" s="55"/>
      <c r="T59" s="55"/>
      <c r="U59" s="55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55"/>
      <c r="AP59" s="55"/>
      <c r="AQ59" s="55"/>
      <c r="AR59" s="59"/>
    </row>
  </sheetData>
  <sheetProtection algorithmName="SHA-512" hashValue="+HlfZvzvvbwanYna6uLB8qdcNwI6xm4HcIIQNODwiAhVZ/5vkKcQa9LM6EiMrqISY+33anb7W/0WlChsSqGG9w==" saltValue="1gXARHAXw8D16/3JHXtfP/ULhQMSbk4J3FG75UCtWUGz29ERiEuhvtJ9tP2QUdtRUHy+P8rVe05vleJ6R2Qx1g==" spinCount="100000" sheet="1" objects="1" scenarios="1" formatColumns="0" formatRows="0"/>
  <mergeCells count="61">
    <mergeCell ref="AG51:AM51"/>
    <mergeCell ref="AN51:AP51"/>
    <mergeCell ref="AR2:BE2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N54:AP54"/>
    <mergeCell ref="AG54:AM54"/>
    <mergeCell ref="D54:H54"/>
    <mergeCell ref="J54:AF54"/>
    <mergeCell ref="AN55:AP55"/>
    <mergeCell ref="AG55:AM55"/>
    <mergeCell ref="D55:H55"/>
    <mergeCell ref="J55:AF55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D.01 - Naučná stezka s mě...'!C2" display="/"/>
    <hyperlink ref="A53" location="'D.02 - Oprava ocelového s...'!C2" display="/"/>
    <hyperlink ref="A54" location="'D.03 - Oprava fasády obje...'!C2" display="/"/>
    <hyperlink ref="A55" location="'D.04 - Bleskosvod hvězdárny'!C2" display="/"/>
    <hyperlink ref="A56" location="'D.05 - Dešťová kanalizace...'!C2" display="/"/>
    <hyperlink ref="A57" location="'VRN - Vedlejší rozpočtové...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91"/>
  <sheetViews>
    <sheetView showGridLines="0" workbookViewId="0">
      <pane ySplit="1" topLeftCell="A18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0"/>
      <c r="C1" s="110"/>
      <c r="D1" s="111" t="s">
        <v>1</v>
      </c>
      <c r="E1" s="110"/>
      <c r="F1" s="112" t="s">
        <v>102</v>
      </c>
      <c r="G1" s="367" t="s">
        <v>103</v>
      </c>
      <c r="H1" s="367"/>
      <c r="I1" s="113"/>
      <c r="J1" s="112" t="s">
        <v>104</v>
      </c>
      <c r="K1" s="111" t="s">
        <v>105</v>
      </c>
      <c r="L1" s="112" t="s">
        <v>106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AT2" s="22" t="s">
        <v>85</v>
      </c>
    </row>
    <row r="3" spans="1:70" ht="6.95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86</v>
      </c>
    </row>
    <row r="4" spans="1:70" ht="36.950000000000003" customHeight="1">
      <c r="B4" s="26"/>
      <c r="C4" s="27"/>
      <c r="D4" s="28" t="s">
        <v>107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16.5" customHeight="1">
      <c r="B7" s="26"/>
      <c r="C7" s="27"/>
      <c r="D7" s="27"/>
      <c r="E7" s="359" t="str">
        <f>'Rekapitulace stavby'!K6</f>
        <v>Park u Hvězdárny Mikuláše Koperníka v Třinci - Hvězdárna</v>
      </c>
      <c r="F7" s="360"/>
      <c r="G7" s="360"/>
      <c r="H7" s="360"/>
      <c r="I7" s="115"/>
      <c r="J7" s="27"/>
      <c r="K7" s="29"/>
    </row>
    <row r="8" spans="1:70" s="1" customFormat="1">
      <c r="B8" s="39"/>
      <c r="C8" s="40"/>
      <c r="D8" s="35" t="s">
        <v>108</v>
      </c>
      <c r="E8" s="40"/>
      <c r="F8" s="40"/>
      <c r="G8" s="40"/>
      <c r="H8" s="40"/>
      <c r="I8" s="116"/>
      <c r="J8" s="40"/>
      <c r="K8" s="43"/>
    </row>
    <row r="9" spans="1:70" s="1" customFormat="1" ht="36.950000000000003" customHeight="1">
      <c r="B9" s="39"/>
      <c r="C9" s="40"/>
      <c r="D9" s="40"/>
      <c r="E9" s="361" t="s">
        <v>109</v>
      </c>
      <c r="F9" s="362"/>
      <c r="G9" s="362"/>
      <c r="H9" s="362"/>
      <c r="I9" s="116"/>
      <c r="J9" s="40"/>
      <c r="K9" s="43"/>
    </row>
    <row r="10" spans="1:70" s="1" customFormat="1" ht="13.5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5" customHeight="1">
      <c r="B11" s="39"/>
      <c r="C11" s="40"/>
      <c r="D11" s="35" t="s">
        <v>21</v>
      </c>
      <c r="E11" s="40"/>
      <c r="F11" s="33" t="s">
        <v>22</v>
      </c>
      <c r="G11" s="40"/>
      <c r="H11" s="40"/>
      <c r="I11" s="117" t="s">
        <v>23</v>
      </c>
      <c r="J11" s="33" t="s">
        <v>34</v>
      </c>
      <c r="K11" s="43"/>
    </row>
    <row r="12" spans="1:70" s="1" customFormat="1" ht="14.45" customHeight="1">
      <c r="B12" s="39"/>
      <c r="C12" s="40"/>
      <c r="D12" s="35" t="s">
        <v>26</v>
      </c>
      <c r="E12" s="40"/>
      <c r="F12" s="33" t="s">
        <v>27</v>
      </c>
      <c r="G12" s="40"/>
      <c r="H12" s="40"/>
      <c r="I12" s="117" t="s">
        <v>28</v>
      </c>
      <c r="J12" s="118" t="str">
        <f>'Rekapitulace stavby'!AN8</f>
        <v>28. 2. 2017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5" customHeight="1">
      <c r="B14" s="39"/>
      <c r="C14" s="40"/>
      <c r="D14" s="35" t="s">
        <v>32</v>
      </c>
      <c r="E14" s="40"/>
      <c r="F14" s="40"/>
      <c r="G14" s="40"/>
      <c r="H14" s="40"/>
      <c r="I14" s="117" t="s">
        <v>33</v>
      </c>
      <c r="J14" s="33" t="s">
        <v>34</v>
      </c>
      <c r="K14" s="43"/>
    </row>
    <row r="15" spans="1:70" s="1" customFormat="1" ht="18" customHeight="1">
      <c r="B15" s="39"/>
      <c r="C15" s="40"/>
      <c r="D15" s="40"/>
      <c r="E15" s="33" t="s">
        <v>35</v>
      </c>
      <c r="F15" s="40"/>
      <c r="G15" s="40"/>
      <c r="H15" s="40"/>
      <c r="I15" s="117" t="s">
        <v>36</v>
      </c>
      <c r="J15" s="33" t="s">
        <v>34</v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5" customHeight="1">
      <c r="B17" s="39"/>
      <c r="C17" s="40"/>
      <c r="D17" s="35" t="s">
        <v>37</v>
      </c>
      <c r="E17" s="40"/>
      <c r="F17" s="40"/>
      <c r="G17" s="40"/>
      <c r="H17" s="40"/>
      <c r="I17" s="117" t="s">
        <v>33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36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5" customHeight="1">
      <c r="B20" s="39"/>
      <c r="C20" s="40"/>
      <c r="D20" s="35" t="s">
        <v>39</v>
      </c>
      <c r="E20" s="40"/>
      <c r="F20" s="40"/>
      <c r="G20" s="40"/>
      <c r="H20" s="40"/>
      <c r="I20" s="117" t="s">
        <v>33</v>
      </c>
      <c r="J20" s="33" t="s">
        <v>34</v>
      </c>
      <c r="K20" s="43"/>
    </row>
    <row r="21" spans="2:11" s="1" customFormat="1" ht="18" customHeight="1">
      <c r="B21" s="39"/>
      <c r="C21" s="40"/>
      <c r="D21" s="40"/>
      <c r="E21" s="33" t="s">
        <v>110</v>
      </c>
      <c r="F21" s="40"/>
      <c r="G21" s="40"/>
      <c r="H21" s="40"/>
      <c r="I21" s="117" t="s">
        <v>36</v>
      </c>
      <c r="J21" s="33" t="s">
        <v>34</v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5" customHeight="1">
      <c r="B23" s="39"/>
      <c r="C23" s="40"/>
      <c r="D23" s="35" t="s">
        <v>42</v>
      </c>
      <c r="E23" s="40"/>
      <c r="F23" s="40"/>
      <c r="G23" s="40"/>
      <c r="H23" s="40"/>
      <c r="I23" s="116"/>
      <c r="J23" s="40"/>
      <c r="K23" s="43"/>
    </row>
    <row r="24" spans="2:11" s="6" customFormat="1" ht="16.5" customHeight="1">
      <c r="B24" s="119"/>
      <c r="C24" s="120"/>
      <c r="D24" s="120"/>
      <c r="E24" s="328" t="s">
        <v>34</v>
      </c>
      <c r="F24" s="328"/>
      <c r="G24" s="328"/>
      <c r="H24" s="328"/>
      <c r="I24" s="121"/>
      <c r="J24" s="120"/>
      <c r="K24" s="122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>
      <c r="B27" s="39"/>
      <c r="C27" s="40"/>
      <c r="D27" s="125" t="s">
        <v>43</v>
      </c>
      <c r="E27" s="40"/>
      <c r="F27" s="40"/>
      <c r="G27" s="40"/>
      <c r="H27" s="40"/>
      <c r="I27" s="116"/>
      <c r="J27" s="126">
        <f>ROUND(J87,2)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5" customHeight="1">
      <c r="B29" s="39"/>
      <c r="C29" s="40"/>
      <c r="D29" s="40"/>
      <c r="E29" s="40"/>
      <c r="F29" s="44" t="s">
        <v>45</v>
      </c>
      <c r="G29" s="40"/>
      <c r="H29" s="40"/>
      <c r="I29" s="127" t="s">
        <v>44</v>
      </c>
      <c r="J29" s="44" t="s">
        <v>46</v>
      </c>
      <c r="K29" s="43"/>
    </row>
    <row r="30" spans="2:11" s="1" customFormat="1" ht="14.45" customHeight="1">
      <c r="B30" s="39"/>
      <c r="C30" s="40"/>
      <c r="D30" s="47" t="s">
        <v>47</v>
      </c>
      <c r="E30" s="47" t="s">
        <v>48</v>
      </c>
      <c r="F30" s="128">
        <f>ROUND(SUM(BE87:BE190), 2)</f>
        <v>0</v>
      </c>
      <c r="G30" s="40"/>
      <c r="H30" s="40"/>
      <c r="I30" s="129">
        <v>0.21</v>
      </c>
      <c r="J30" s="128">
        <f>ROUND(ROUND((SUM(BE87:BE190)),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49</v>
      </c>
      <c r="F31" s="128">
        <f>ROUND(SUM(BF87:BF190), 2)</f>
        <v>0</v>
      </c>
      <c r="G31" s="40"/>
      <c r="H31" s="40"/>
      <c r="I31" s="129">
        <v>0.15</v>
      </c>
      <c r="J31" s="128">
        <f>ROUND(ROUND((SUM(BF87:BF190)),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50</v>
      </c>
      <c r="F32" s="128">
        <f>ROUND(SUM(BG87:BG190),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51</v>
      </c>
      <c r="F33" s="128">
        <f>ROUND(SUM(BH87:BH190),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52</v>
      </c>
      <c r="F34" s="128">
        <f>ROUND(SUM(BI87:BI190),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>
      <c r="B36" s="39"/>
      <c r="C36" s="130"/>
      <c r="D36" s="131" t="s">
        <v>53</v>
      </c>
      <c r="E36" s="77"/>
      <c r="F36" s="77"/>
      <c r="G36" s="132" t="s">
        <v>54</v>
      </c>
      <c r="H36" s="133" t="s">
        <v>55</v>
      </c>
      <c r="I36" s="134"/>
      <c r="J36" s="135">
        <f>SUM(J27:J34)</f>
        <v>0</v>
      </c>
      <c r="K36" s="136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9"/>
      <c r="C42" s="28" t="s">
        <v>111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16.5" customHeight="1">
      <c r="B45" s="39"/>
      <c r="C45" s="40"/>
      <c r="D45" s="40"/>
      <c r="E45" s="359" t="str">
        <f>E7</f>
        <v>Park u Hvězdárny Mikuláše Koperníka v Třinci - Hvězdárna</v>
      </c>
      <c r="F45" s="360"/>
      <c r="G45" s="360"/>
      <c r="H45" s="360"/>
      <c r="I45" s="116"/>
      <c r="J45" s="40"/>
      <c r="K45" s="43"/>
    </row>
    <row r="46" spans="2:11" s="1" customFormat="1" ht="14.45" customHeight="1">
      <c r="B46" s="39"/>
      <c r="C46" s="35" t="s">
        <v>108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17.25" customHeight="1">
      <c r="B47" s="39"/>
      <c r="C47" s="40"/>
      <c r="D47" s="40"/>
      <c r="E47" s="361" t="str">
        <f>E9</f>
        <v>D.01 - Naučná stezka s městským mobiliářem</v>
      </c>
      <c r="F47" s="362"/>
      <c r="G47" s="362"/>
      <c r="H47" s="362"/>
      <c r="I47" s="116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>
      <c r="B49" s="39"/>
      <c r="C49" s="35" t="s">
        <v>26</v>
      </c>
      <c r="D49" s="40"/>
      <c r="E49" s="40"/>
      <c r="F49" s="33" t="str">
        <f>F12</f>
        <v>Obec Třinec</v>
      </c>
      <c r="G49" s="40"/>
      <c r="H49" s="40"/>
      <c r="I49" s="117" t="s">
        <v>28</v>
      </c>
      <c r="J49" s="118" t="str">
        <f>IF(J12="","",J12)</f>
        <v>28. 2. 2017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>
      <c r="B51" s="39"/>
      <c r="C51" s="35" t="s">
        <v>32</v>
      </c>
      <c r="D51" s="40"/>
      <c r="E51" s="40"/>
      <c r="F51" s="33" t="str">
        <f>E15</f>
        <v>Město Třinec, Jablunkovská 160, 739 61 Třinec</v>
      </c>
      <c r="G51" s="40"/>
      <c r="H51" s="40"/>
      <c r="I51" s="117" t="s">
        <v>39</v>
      </c>
      <c r="J51" s="328" t="str">
        <f>E21</f>
        <v>Projekční kancelář lay-out s.r.o.</v>
      </c>
      <c r="K51" s="43"/>
    </row>
    <row r="52" spans="2:47" s="1" customFormat="1" ht="14.45" customHeight="1">
      <c r="B52" s="39"/>
      <c r="C52" s="35" t="s">
        <v>37</v>
      </c>
      <c r="D52" s="40"/>
      <c r="E52" s="40"/>
      <c r="F52" s="33" t="str">
        <f>IF(E18="","",E18)</f>
        <v/>
      </c>
      <c r="G52" s="40"/>
      <c r="H52" s="40"/>
      <c r="I52" s="116"/>
      <c r="J52" s="363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>
      <c r="B54" s="39"/>
      <c r="C54" s="142" t="s">
        <v>112</v>
      </c>
      <c r="D54" s="130"/>
      <c r="E54" s="130"/>
      <c r="F54" s="130"/>
      <c r="G54" s="130"/>
      <c r="H54" s="130"/>
      <c r="I54" s="143"/>
      <c r="J54" s="144" t="s">
        <v>113</v>
      </c>
      <c r="K54" s="145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>
      <c r="B56" s="39"/>
      <c r="C56" s="146" t="s">
        <v>114</v>
      </c>
      <c r="D56" s="40"/>
      <c r="E56" s="40"/>
      <c r="F56" s="40"/>
      <c r="G56" s="40"/>
      <c r="H56" s="40"/>
      <c r="I56" s="116"/>
      <c r="J56" s="126">
        <f>J87</f>
        <v>0</v>
      </c>
      <c r="K56" s="43"/>
      <c r="AU56" s="22" t="s">
        <v>115</v>
      </c>
    </row>
    <row r="57" spans="2:47" s="7" customFormat="1" ht="24.95" customHeight="1">
      <c r="B57" s="147"/>
      <c r="C57" s="148"/>
      <c r="D57" s="149" t="s">
        <v>116</v>
      </c>
      <c r="E57" s="150"/>
      <c r="F57" s="150"/>
      <c r="G57" s="150"/>
      <c r="H57" s="150"/>
      <c r="I57" s="151"/>
      <c r="J57" s="152">
        <f>J88</f>
        <v>0</v>
      </c>
      <c r="K57" s="153"/>
    </row>
    <row r="58" spans="2:47" s="8" customFormat="1" ht="19.899999999999999" customHeight="1">
      <c r="B58" s="154"/>
      <c r="C58" s="155"/>
      <c r="D58" s="156" t="s">
        <v>117</v>
      </c>
      <c r="E58" s="157"/>
      <c r="F58" s="157"/>
      <c r="G58" s="157"/>
      <c r="H58" s="157"/>
      <c r="I58" s="158"/>
      <c r="J58" s="159">
        <f>J89</f>
        <v>0</v>
      </c>
      <c r="K58" s="160"/>
    </row>
    <row r="59" spans="2:47" s="8" customFormat="1" ht="19.899999999999999" customHeight="1">
      <c r="B59" s="154"/>
      <c r="C59" s="155"/>
      <c r="D59" s="156" t="s">
        <v>118</v>
      </c>
      <c r="E59" s="157"/>
      <c r="F59" s="157"/>
      <c r="G59" s="157"/>
      <c r="H59" s="157"/>
      <c r="I59" s="158"/>
      <c r="J59" s="159">
        <f>J120</f>
        <v>0</v>
      </c>
      <c r="K59" s="160"/>
    </row>
    <row r="60" spans="2:47" s="8" customFormat="1" ht="19.899999999999999" customHeight="1">
      <c r="B60" s="154"/>
      <c r="C60" s="155"/>
      <c r="D60" s="156" t="s">
        <v>119</v>
      </c>
      <c r="E60" s="157"/>
      <c r="F60" s="157"/>
      <c r="G60" s="157"/>
      <c r="H60" s="157"/>
      <c r="I60" s="158"/>
      <c r="J60" s="159">
        <f>J140</f>
        <v>0</v>
      </c>
      <c r="K60" s="160"/>
    </row>
    <row r="61" spans="2:47" s="8" customFormat="1" ht="19.899999999999999" customHeight="1">
      <c r="B61" s="154"/>
      <c r="C61" s="155"/>
      <c r="D61" s="156" t="s">
        <v>120</v>
      </c>
      <c r="E61" s="157"/>
      <c r="F61" s="157"/>
      <c r="G61" s="157"/>
      <c r="H61" s="157"/>
      <c r="I61" s="158"/>
      <c r="J61" s="159">
        <f>J144</f>
        <v>0</v>
      </c>
      <c r="K61" s="160"/>
    </row>
    <row r="62" spans="2:47" s="8" customFormat="1" ht="19.899999999999999" customHeight="1">
      <c r="B62" s="154"/>
      <c r="C62" s="155"/>
      <c r="D62" s="156" t="s">
        <v>121</v>
      </c>
      <c r="E62" s="157"/>
      <c r="F62" s="157"/>
      <c r="G62" s="157"/>
      <c r="H62" s="157"/>
      <c r="I62" s="158"/>
      <c r="J62" s="159">
        <f>J168</f>
        <v>0</v>
      </c>
      <c r="K62" s="160"/>
    </row>
    <row r="63" spans="2:47" s="8" customFormat="1" ht="19.899999999999999" customHeight="1">
      <c r="B63" s="154"/>
      <c r="C63" s="155"/>
      <c r="D63" s="156" t="s">
        <v>122</v>
      </c>
      <c r="E63" s="157"/>
      <c r="F63" s="157"/>
      <c r="G63" s="157"/>
      <c r="H63" s="157"/>
      <c r="I63" s="158"/>
      <c r="J63" s="159">
        <f>J174</f>
        <v>0</v>
      </c>
      <c r="K63" s="160"/>
    </row>
    <row r="64" spans="2:47" s="7" customFormat="1" ht="24.95" customHeight="1">
      <c r="B64" s="147"/>
      <c r="C64" s="148"/>
      <c r="D64" s="149" t="s">
        <v>123</v>
      </c>
      <c r="E64" s="150"/>
      <c r="F64" s="150"/>
      <c r="G64" s="150"/>
      <c r="H64" s="150"/>
      <c r="I64" s="151"/>
      <c r="J64" s="152">
        <f>J176</f>
        <v>0</v>
      </c>
      <c r="K64" s="153"/>
    </row>
    <row r="65" spans="2:12" s="8" customFormat="1" ht="19.899999999999999" customHeight="1">
      <c r="B65" s="154"/>
      <c r="C65" s="155"/>
      <c r="D65" s="156" t="s">
        <v>124</v>
      </c>
      <c r="E65" s="157"/>
      <c r="F65" s="157"/>
      <c r="G65" s="157"/>
      <c r="H65" s="157"/>
      <c r="I65" s="158"/>
      <c r="J65" s="159">
        <f>J177</f>
        <v>0</v>
      </c>
      <c r="K65" s="160"/>
    </row>
    <row r="66" spans="2:12" s="7" customFormat="1" ht="24.95" customHeight="1">
      <c r="B66" s="147"/>
      <c r="C66" s="148"/>
      <c r="D66" s="149" t="s">
        <v>125</v>
      </c>
      <c r="E66" s="150"/>
      <c r="F66" s="150"/>
      <c r="G66" s="150"/>
      <c r="H66" s="150"/>
      <c r="I66" s="151"/>
      <c r="J66" s="152">
        <f>J187</f>
        <v>0</v>
      </c>
      <c r="K66" s="153"/>
    </row>
    <row r="67" spans="2:12" s="8" customFormat="1" ht="19.899999999999999" customHeight="1">
      <c r="B67" s="154"/>
      <c r="C67" s="155"/>
      <c r="D67" s="156" t="s">
        <v>126</v>
      </c>
      <c r="E67" s="157"/>
      <c r="F67" s="157"/>
      <c r="G67" s="157"/>
      <c r="H67" s="157"/>
      <c r="I67" s="158"/>
      <c r="J67" s="159">
        <f>J188</f>
        <v>0</v>
      </c>
      <c r="K67" s="160"/>
    </row>
    <row r="68" spans="2:12" s="1" customFormat="1" ht="21.75" customHeight="1">
      <c r="B68" s="39"/>
      <c r="C68" s="40"/>
      <c r="D68" s="40"/>
      <c r="E68" s="40"/>
      <c r="F68" s="40"/>
      <c r="G68" s="40"/>
      <c r="H68" s="40"/>
      <c r="I68" s="116"/>
      <c r="J68" s="40"/>
      <c r="K68" s="43"/>
    </row>
    <row r="69" spans="2:12" s="1" customFormat="1" ht="6.95" customHeight="1">
      <c r="B69" s="54"/>
      <c r="C69" s="55"/>
      <c r="D69" s="55"/>
      <c r="E69" s="55"/>
      <c r="F69" s="55"/>
      <c r="G69" s="55"/>
      <c r="H69" s="55"/>
      <c r="I69" s="137"/>
      <c r="J69" s="55"/>
      <c r="K69" s="56"/>
    </row>
    <row r="73" spans="2:12" s="1" customFormat="1" ht="6.95" customHeight="1">
      <c r="B73" s="57"/>
      <c r="C73" s="58"/>
      <c r="D73" s="58"/>
      <c r="E73" s="58"/>
      <c r="F73" s="58"/>
      <c r="G73" s="58"/>
      <c r="H73" s="58"/>
      <c r="I73" s="140"/>
      <c r="J73" s="58"/>
      <c r="K73" s="58"/>
      <c r="L73" s="59"/>
    </row>
    <row r="74" spans="2:12" s="1" customFormat="1" ht="36.950000000000003" customHeight="1">
      <c r="B74" s="39"/>
      <c r="C74" s="60" t="s">
        <v>127</v>
      </c>
      <c r="D74" s="61"/>
      <c r="E74" s="61"/>
      <c r="F74" s="61"/>
      <c r="G74" s="61"/>
      <c r="H74" s="61"/>
      <c r="I74" s="161"/>
      <c r="J74" s="61"/>
      <c r="K74" s="61"/>
      <c r="L74" s="59"/>
    </row>
    <row r="75" spans="2:12" s="1" customFormat="1" ht="6.95" customHeight="1">
      <c r="B75" s="39"/>
      <c r="C75" s="61"/>
      <c r="D75" s="61"/>
      <c r="E75" s="61"/>
      <c r="F75" s="61"/>
      <c r="G75" s="61"/>
      <c r="H75" s="61"/>
      <c r="I75" s="161"/>
      <c r="J75" s="61"/>
      <c r="K75" s="61"/>
      <c r="L75" s="59"/>
    </row>
    <row r="76" spans="2:12" s="1" customFormat="1" ht="14.45" customHeight="1">
      <c r="B76" s="39"/>
      <c r="C76" s="63" t="s">
        <v>18</v>
      </c>
      <c r="D76" s="61"/>
      <c r="E76" s="61"/>
      <c r="F76" s="61"/>
      <c r="G76" s="61"/>
      <c r="H76" s="61"/>
      <c r="I76" s="161"/>
      <c r="J76" s="61"/>
      <c r="K76" s="61"/>
      <c r="L76" s="59"/>
    </row>
    <row r="77" spans="2:12" s="1" customFormat="1" ht="16.5" customHeight="1">
      <c r="B77" s="39"/>
      <c r="C77" s="61"/>
      <c r="D77" s="61"/>
      <c r="E77" s="364" t="str">
        <f>E7</f>
        <v>Park u Hvězdárny Mikuláše Koperníka v Třinci - Hvězdárna</v>
      </c>
      <c r="F77" s="365"/>
      <c r="G77" s="365"/>
      <c r="H77" s="365"/>
      <c r="I77" s="161"/>
      <c r="J77" s="61"/>
      <c r="K77" s="61"/>
      <c r="L77" s="59"/>
    </row>
    <row r="78" spans="2:12" s="1" customFormat="1" ht="14.45" customHeight="1">
      <c r="B78" s="39"/>
      <c r="C78" s="63" t="s">
        <v>108</v>
      </c>
      <c r="D78" s="61"/>
      <c r="E78" s="61"/>
      <c r="F78" s="61"/>
      <c r="G78" s="61"/>
      <c r="H78" s="61"/>
      <c r="I78" s="161"/>
      <c r="J78" s="61"/>
      <c r="K78" s="61"/>
      <c r="L78" s="59"/>
    </row>
    <row r="79" spans="2:12" s="1" customFormat="1" ht="17.25" customHeight="1">
      <c r="B79" s="39"/>
      <c r="C79" s="61"/>
      <c r="D79" s="61"/>
      <c r="E79" s="339" t="str">
        <f>E9</f>
        <v>D.01 - Naučná stezka s městským mobiliářem</v>
      </c>
      <c r="F79" s="366"/>
      <c r="G79" s="366"/>
      <c r="H79" s="366"/>
      <c r="I79" s="161"/>
      <c r="J79" s="61"/>
      <c r="K79" s="61"/>
      <c r="L79" s="59"/>
    </row>
    <row r="80" spans="2:12" s="1" customFormat="1" ht="6.95" customHeight="1">
      <c r="B80" s="39"/>
      <c r="C80" s="61"/>
      <c r="D80" s="61"/>
      <c r="E80" s="61"/>
      <c r="F80" s="61"/>
      <c r="G80" s="61"/>
      <c r="H80" s="61"/>
      <c r="I80" s="161"/>
      <c r="J80" s="61"/>
      <c r="K80" s="61"/>
      <c r="L80" s="59"/>
    </row>
    <row r="81" spans="2:65" s="1" customFormat="1" ht="18" customHeight="1">
      <c r="B81" s="39"/>
      <c r="C81" s="63" t="s">
        <v>26</v>
      </c>
      <c r="D81" s="61"/>
      <c r="E81" s="61"/>
      <c r="F81" s="162" t="str">
        <f>F12</f>
        <v>Obec Třinec</v>
      </c>
      <c r="G81" s="61"/>
      <c r="H81" s="61"/>
      <c r="I81" s="163" t="s">
        <v>28</v>
      </c>
      <c r="J81" s="71" t="str">
        <f>IF(J12="","",J12)</f>
        <v>28. 2. 2017</v>
      </c>
      <c r="K81" s="61"/>
      <c r="L81" s="59"/>
    </row>
    <row r="82" spans="2:65" s="1" customFormat="1" ht="6.95" customHeight="1">
      <c r="B82" s="39"/>
      <c r="C82" s="61"/>
      <c r="D82" s="61"/>
      <c r="E82" s="61"/>
      <c r="F82" s="61"/>
      <c r="G82" s="61"/>
      <c r="H82" s="61"/>
      <c r="I82" s="161"/>
      <c r="J82" s="61"/>
      <c r="K82" s="61"/>
      <c r="L82" s="59"/>
    </row>
    <row r="83" spans="2:65" s="1" customFormat="1">
      <c r="B83" s="39"/>
      <c r="C83" s="63" t="s">
        <v>32</v>
      </c>
      <c r="D83" s="61"/>
      <c r="E83" s="61"/>
      <c r="F83" s="162" t="str">
        <f>E15</f>
        <v>Město Třinec, Jablunkovská 160, 739 61 Třinec</v>
      </c>
      <c r="G83" s="61"/>
      <c r="H83" s="61"/>
      <c r="I83" s="163" t="s">
        <v>39</v>
      </c>
      <c r="J83" s="162" t="str">
        <f>E21</f>
        <v>Projekční kancelář lay-out s.r.o.</v>
      </c>
      <c r="K83" s="61"/>
      <c r="L83" s="59"/>
    </row>
    <row r="84" spans="2:65" s="1" customFormat="1" ht="14.45" customHeight="1">
      <c r="B84" s="39"/>
      <c r="C84" s="63" t="s">
        <v>37</v>
      </c>
      <c r="D84" s="61"/>
      <c r="E84" s="61"/>
      <c r="F84" s="162" t="str">
        <f>IF(E18="","",E18)</f>
        <v/>
      </c>
      <c r="G84" s="61"/>
      <c r="H84" s="61"/>
      <c r="I84" s="161"/>
      <c r="J84" s="61"/>
      <c r="K84" s="61"/>
      <c r="L84" s="59"/>
    </row>
    <row r="85" spans="2:65" s="1" customFormat="1" ht="10.35" customHeight="1">
      <c r="B85" s="39"/>
      <c r="C85" s="61"/>
      <c r="D85" s="61"/>
      <c r="E85" s="61"/>
      <c r="F85" s="61"/>
      <c r="G85" s="61"/>
      <c r="H85" s="61"/>
      <c r="I85" s="161"/>
      <c r="J85" s="61"/>
      <c r="K85" s="61"/>
      <c r="L85" s="59"/>
    </row>
    <row r="86" spans="2:65" s="9" customFormat="1" ht="29.25" customHeight="1">
      <c r="B86" s="164"/>
      <c r="C86" s="165" t="s">
        <v>128</v>
      </c>
      <c r="D86" s="166" t="s">
        <v>62</v>
      </c>
      <c r="E86" s="166" t="s">
        <v>58</v>
      </c>
      <c r="F86" s="166" t="s">
        <v>129</v>
      </c>
      <c r="G86" s="166" t="s">
        <v>130</v>
      </c>
      <c r="H86" s="166" t="s">
        <v>131</v>
      </c>
      <c r="I86" s="167" t="s">
        <v>132</v>
      </c>
      <c r="J86" s="166" t="s">
        <v>113</v>
      </c>
      <c r="K86" s="168" t="s">
        <v>133</v>
      </c>
      <c r="L86" s="169"/>
      <c r="M86" s="79" t="s">
        <v>134</v>
      </c>
      <c r="N86" s="80" t="s">
        <v>47</v>
      </c>
      <c r="O86" s="80" t="s">
        <v>135</v>
      </c>
      <c r="P86" s="80" t="s">
        <v>136</v>
      </c>
      <c r="Q86" s="80" t="s">
        <v>137</v>
      </c>
      <c r="R86" s="80" t="s">
        <v>138</v>
      </c>
      <c r="S86" s="80" t="s">
        <v>139</v>
      </c>
      <c r="T86" s="81" t="s">
        <v>140</v>
      </c>
    </row>
    <row r="87" spans="2:65" s="1" customFormat="1" ht="29.25" customHeight="1">
      <c r="B87" s="39"/>
      <c r="C87" s="85" t="s">
        <v>114</v>
      </c>
      <c r="D87" s="61"/>
      <c r="E87" s="61"/>
      <c r="F87" s="61"/>
      <c r="G87" s="61"/>
      <c r="H87" s="61"/>
      <c r="I87" s="161"/>
      <c r="J87" s="170">
        <f>BK87</f>
        <v>0</v>
      </c>
      <c r="K87" s="61"/>
      <c r="L87" s="59"/>
      <c r="M87" s="82"/>
      <c r="N87" s="83"/>
      <c r="O87" s="83"/>
      <c r="P87" s="171">
        <f>P88+P176+P187</f>
        <v>0</v>
      </c>
      <c r="Q87" s="83"/>
      <c r="R87" s="171">
        <f>R88+R176+R187</f>
        <v>79.131580500000013</v>
      </c>
      <c r="S87" s="83"/>
      <c r="T87" s="172">
        <f>T88+T176+T187</f>
        <v>6.9324999999999992</v>
      </c>
      <c r="AT87" s="22" t="s">
        <v>76</v>
      </c>
      <c r="AU87" s="22" t="s">
        <v>115</v>
      </c>
      <c r="BK87" s="173">
        <f>BK88+BK176+BK187</f>
        <v>0</v>
      </c>
    </row>
    <row r="88" spans="2:65" s="10" customFormat="1" ht="37.35" customHeight="1">
      <c r="B88" s="174"/>
      <c r="C88" s="175"/>
      <c r="D88" s="176" t="s">
        <v>76</v>
      </c>
      <c r="E88" s="177" t="s">
        <v>141</v>
      </c>
      <c r="F88" s="177" t="s">
        <v>142</v>
      </c>
      <c r="G88" s="175"/>
      <c r="H88" s="175"/>
      <c r="I88" s="178"/>
      <c r="J88" s="179">
        <f>BK88</f>
        <v>0</v>
      </c>
      <c r="K88" s="175"/>
      <c r="L88" s="180"/>
      <c r="M88" s="181"/>
      <c r="N88" s="182"/>
      <c r="O88" s="182"/>
      <c r="P88" s="183">
        <f>P89+P120+P140+P144+P168+P174</f>
        <v>0</v>
      </c>
      <c r="Q88" s="182"/>
      <c r="R88" s="183">
        <f>R89+R120+R140+R144+R168+R174</f>
        <v>78.518380500000006</v>
      </c>
      <c r="S88" s="182"/>
      <c r="T88" s="184">
        <f>T89+T120+T140+T144+T168+T174</f>
        <v>6.9324999999999992</v>
      </c>
      <c r="AR88" s="185" t="s">
        <v>25</v>
      </c>
      <c r="AT88" s="186" t="s">
        <v>76</v>
      </c>
      <c r="AU88" s="186" t="s">
        <v>77</v>
      </c>
      <c r="AY88" s="185" t="s">
        <v>143</v>
      </c>
      <c r="BK88" s="187">
        <f>BK89+BK120+BK140+BK144+BK168+BK174</f>
        <v>0</v>
      </c>
    </row>
    <row r="89" spans="2:65" s="10" customFormat="1" ht="19.899999999999999" customHeight="1">
      <c r="B89" s="174"/>
      <c r="C89" s="175"/>
      <c r="D89" s="176" t="s">
        <v>76</v>
      </c>
      <c r="E89" s="188" t="s">
        <v>25</v>
      </c>
      <c r="F89" s="188" t="s">
        <v>144</v>
      </c>
      <c r="G89" s="175"/>
      <c r="H89" s="175"/>
      <c r="I89" s="178"/>
      <c r="J89" s="189">
        <f>BK89</f>
        <v>0</v>
      </c>
      <c r="K89" s="175"/>
      <c r="L89" s="180"/>
      <c r="M89" s="181"/>
      <c r="N89" s="182"/>
      <c r="O89" s="182"/>
      <c r="P89" s="183">
        <f>SUM(P90:P119)</f>
        <v>0</v>
      </c>
      <c r="Q89" s="182"/>
      <c r="R89" s="183">
        <f>SUM(R90:R119)</f>
        <v>1.98315</v>
      </c>
      <c r="S89" s="182"/>
      <c r="T89" s="184">
        <f>SUM(T90:T119)</f>
        <v>6.9324999999999992</v>
      </c>
      <c r="AR89" s="185" t="s">
        <v>25</v>
      </c>
      <c r="AT89" s="186" t="s">
        <v>76</v>
      </c>
      <c r="AU89" s="186" t="s">
        <v>25</v>
      </c>
      <c r="AY89" s="185" t="s">
        <v>143</v>
      </c>
      <c r="BK89" s="187">
        <f>SUM(BK90:BK119)</f>
        <v>0</v>
      </c>
    </row>
    <row r="90" spans="2:65" s="1" customFormat="1" ht="51" customHeight="1">
      <c r="B90" s="39"/>
      <c r="C90" s="190" t="s">
        <v>25</v>
      </c>
      <c r="D90" s="190" t="s">
        <v>145</v>
      </c>
      <c r="E90" s="191" t="s">
        <v>146</v>
      </c>
      <c r="F90" s="192" t="s">
        <v>147</v>
      </c>
      <c r="G90" s="193" t="s">
        <v>148</v>
      </c>
      <c r="H90" s="194">
        <v>12.5</v>
      </c>
      <c r="I90" s="195"/>
      <c r="J90" s="196">
        <f>ROUND(I90*H90,2)</f>
        <v>0</v>
      </c>
      <c r="K90" s="192" t="s">
        <v>149</v>
      </c>
      <c r="L90" s="59"/>
      <c r="M90" s="197" t="s">
        <v>34</v>
      </c>
      <c r="N90" s="198" t="s">
        <v>48</v>
      </c>
      <c r="O90" s="40"/>
      <c r="P90" s="199">
        <f>O90*H90</f>
        <v>0</v>
      </c>
      <c r="Q90" s="199">
        <v>0</v>
      </c>
      <c r="R90" s="199">
        <f>Q90*H90</f>
        <v>0</v>
      </c>
      <c r="S90" s="199">
        <v>0.255</v>
      </c>
      <c r="T90" s="200">
        <f>S90*H90</f>
        <v>3.1875</v>
      </c>
      <c r="AR90" s="22" t="s">
        <v>150</v>
      </c>
      <c r="AT90" s="22" t="s">
        <v>145</v>
      </c>
      <c r="AU90" s="22" t="s">
        <v>86</v>
      </c>
      <c r="AY90" s="22" t="s">
        <v>143</v>
      </c>
      <c r="BE90" s="201">
        <f>IF(N90="základní",J90,0)</f>
        <v>0</v>
      </c>
      <c r="BF90" s="201">
        <f>IF(N90="snížená",J90,0)</f>
        <v>0</v>
      </c>
      <c r="BG90" s="201">
        <f>IF(N90="zákl. přenesená",J90,0)</f>
        <v>0</v>
      </c>
      <c r="BH90" s="201">
        <f>IF(N90="sníž. přenesená",J90,0)</f>
        <v>0</v>
      </c>
      <c r="BI90" s="201">
        <f>IF(N90="nulová",J90,0)</f>
        <v>0</v>
      </c>
      <c r="BJ90" s="22" t="s">
        <v>25</v>
      </c>
      <c r="BK90" s="201">
        <f>ROUND(I90*H90,2)</f>
        <v>0</v>
      </c>
      <c r="BL90" s="22" t="s">
        <v>150</v>
      </c>
      <c r="BM90" s="22" t="s">
        <v>151</v>
      </c>
    </row>
    <row r="91" spans="2:65" s="11" customFormat="1" ht="13.5">
      <c r="B91" s="202"/>
      <c r="C91" s="203"/>
      <c r="D91" s="204" t="s">
        <v>152</v>
      </c>
      <c r="E91" s="205" t="s">
        <v>34</v>
      </c>
      <c r="F91" s="206" t="s">
        <v>153</v>
      </c>
      <c r="G91" s="203"/>
      <c r="H91" s="207">
        <v>12.5</v>
      </c>
      <c r="I91" s="208"/>
      <c r="J91" s="203"/>
      <c r="K91" s="203"/>
      <c r="L91" s="209"/>
      <c r="M91" s="210"/>
      <c r="N91" s="211"/>
      <c r="O91" s="211"/>
      <c r="P91" s="211"/>
      <c r="Q91" s="211"/>
      <c r="R91" s="211"/>
      <c r="S91" s="211"/>
      <c r="T91" s="212"/>
      <c r="AT91" s="213" t="s">
        <v>152</v>
      </c>
      <c r="AU91" s="213" t="s">
        <v>86</v>
      </c>
      <c r="AV91" s="11" t="s">
        <v>86</v>
      </c>
      <c r="AW91" s="11" t="s">
        <v>41</v>
      </c>
      <c r="AX91" s="11" t="s">
        <v>25</v>
      </c>
      <c r="AY91" s="213" t="s">
        <v>143</v>
      </c>
    </row>
    <row r="92" spans="2:65" s="1" customFormat="1" ht="51" customHeight="1">
      <c r="B92" s="39"/>
      <c r="C92" s="190" t="s">
        <v>86</v>
      </c>
      <c r="D92" s="190" t="s">
        <v>145</v>
      </c>
      <c r="E92" s="191" t="s">
        <v>154</v>
      </c>
      <c r="F92" s="192" t="s">
        <v>155</v>
      </c>
      <c r="G92" s="193" t="s">
        <v>148</v>
      </c>
      <c r="H92" s="194">
        <v>1</v>
      </c>
      <c r="I92" s="195"/>
      <c r="J92" s="196">
        <f>ROUND(I92*H92,2)</f>
        <v>0</v>
      </c>
      <c r="K92" s="192" t="s">
        <v>149</v>
      </c>
      <c r="L92" s="59"/>
      <c r="M92" s="197" t="s">
        <v>34</v>
      </c>
      <c r="N92" s="198" t="s">
        <v>48</v>
      </c>
      <c r="O92" s="40"/>
      <c r="P92" s="199">
        <f>O92*H92</f>
        <v>0</v>
      </c>
      <c r="Q92" s="199">
        <v>0</v>
      </c>
      <c r="R92" s="199">
        <f>Q92*H92</f>
        <v>0</v>
      </c>
      <c r="S92" s="199">
        <v>0.26</v>
      </c>
      <c r="T92" s="200">
        <f>S92*H92</f>
        <v>0.26</v>
      </c>
      <c r="AR92" s="22" t="s">
        <v>150</v>
      </c>
      <c r="AT92" s="22" t="s">
        <v>145</v>
      </c>
      <c r="AU92" s="22" t="s">
        <v>86</v>
      </c>
      <c r="AY92" s="22" t="s">
        <v>143</v>
      </c>
      <c r="BE92" s="201">
        <f>IF(N92="základní",J92,0)</f>
        <v>0</v>
      </c>
      <c r="BF92" s="201">
        <f>IF(N92="snížená",J92,0)</f>
        <v>0</v>
      </c>
      <c r="BG92" s="201">
        <f>IF(N92="zákl. přenesená",J92,0)</f>
        <v>0</v>
      </c>
      <c r="BH92" s="201">
        <f>IF(N92="sníž. přenesená",J92,0)</f>
        <v>0</v>
      </c>
      <c r="BI92" s="201">
        <f>IF(N92="nulová",J92,0)</f>
        <v>0</v>
      </c>
      <c r="BJ92" s="22" t="s">
        <v>25</v>
      </c>
      <c r="BK92" s="201">
        <f>ROUND(I92*H92,2)</f>
        <v>0</v>
      </c>
      <c r="BL92" s="22" t="s">
        <v>150</v>
      </c>
      <c r="BM92" s="22" t="s">
        <v>156</v>
      </c>
    </row>
    <row r="93" spans="2:65" s="11" customFormat="1" ht="13.5">
      <c r="B93" s="202"/>
      <c r="C93" s="203"/>
      <c r="D93" s="204" t="s">
        <v>152</v>
      </c>
      <c r="E93" s="205" t="s">
        <v>34</v>
      </c>
      <c r="F93" s="206" t="s">
        <v>157</v>
      </c>
      <c r="G93" s="203"/>
      <c r="H93" s="207">
        <v>1</v>
      </c>
      <c r="I93" s="208"/>
      <c r="J93" s="203"/>
      <c r="K93" s="203"/>
      <c r="L93" s="209"/>
      <c r="M93" s="210"/>
      <c r="N93" s="211"/>
      <c r="O93" s="211"/>
      <c r="P93" s="211"/>
      <c r="Q93" s="211"/>
      <c r="R93" s="211"/>
      <c r="S93" s="211"/>
      <c r="T93" s="212"/>
      <c r="AT93" s="213" t="s">
        <v>152</v>
      </c>
      <c r="AU93" s="213" t="s">
        <v>86</v>
      </c>
      <c r="AV93" s="11" t="s">
        <v>86</v>
      </c>
      <c r="AW93" s="11" t="s">
        <v>41</v>
      </c>
      <c r="AX93" s="11" t="s">
        <v>25</v>
      </c>
      <c r="AY93" s="213" t="s">
        <v>143</v>
      </c>
    </row>
    <row r="94" spans="2:65" s="1" customFormat="1" ht="38.25" customHeight="1">
      <c r="B94" s="39"/>
      <c r="C94" s="190" t="s">
        <v>158</v>
      </c>
      <c r="D94" s="190" t="s">
        <v>145</v>
      </c>
      <c r="E94" s="191" t="s">
        <v>159</v>
      </c>
      <c r="F94" s="192" t="s">
        <v>160</v>
      </c>
      <c r="G94" s="193" t="s">
        <v>161</v>
      </c>
      <c r="H94" s="194">
        <v>17</v>
      </c>
      <c r="I94" s="195"/>
      <c r="J94" s="196">
        <f>ROUND(I94*H94,2)</f>
        <v>0</v>
      </c>
      <c r="K94" s="192" t="s">
        <v>149</v>
      </c>
      <c r="L94" s="59"/>
      <c r="M94" s="197" t="s">
        <v>34</v>
      </c>
      <c r="N94" s="198" t="s">
        <v>48</v>
      </c>
      <c r="O94" s="40"/>
      <c r="P94" s="199">
        <f>O94*H94</f>
        <v>0</v>
      </c>
      <c r="Q94" s="199">
        <v>0</v>
      </c>
      <c r="R94" s="199">
        <f>Q94*H94</f>
        <v>0</v>
      </c>
      <c r="S94" s="199">
        <v>0.20499999999999999</v>
      </c>
      <c r="T94" s="200">
        <f>S94*H94</f>
        <v>3.4849999999999999</v>
      </c>
      <c r="AR94" s="22" t="s">
        <v>150</v>
      </c>
      <c r="AT94" s="22" t="s">
        <v>145</v>
      </c>
      <c r="AU94" s="22" t="s">
        <v>86</v>
      </c>
      <c r="AY94" s="22" t="s">
        <v>143</v>
      </c>
      <c r="BE94" s="201">
        <f>IF(N94="základní",J94,0)</f>
        <v>0</v>
      </c>
      <c r="BF94" s="201">
        <f>IF(N94="snížená",J94,0)</f>
        <v>0</v>
      </c>
      <c r="BG94" s="201">
        <f>IF(N94="zákl. přenesená",J94,0)</f>
        <v>0</v>
      </c>
      <c r="BH94" s="201">
        <f>IF(N94="sníž. přenesená",J94,0)</f>
        <v>0</v>
      </c>
      <c r="BI94" s="201">
        <f>IF(N94="nulová",J94,0)</f>
        <v>0</v>
      </c>
      <c r="BJ94" s="22" t="s">
        <v>25</v>
      </c>
      <c r="BK94" s="201">
        <f>ROUND(I94*H94,2)</f>
        <v>0</v>
      </c>
      <c r="BL94" s="22" t="s">
        <v>150</v>
      </c>
      <c r="BM94" s="22" t="s">
        <v>162</v>
      </c>
    </row>
    <row r="95" spans="2:65" s="11" customFormat="1" ht="13.5">
      <c r="B95" s="202"/>
      <c r="C95" s="203"/>
      <c r="D95" s="204" t="s">
        <v>152</v>
      </c>
      <c r="E95" s="205" t="s">
        <v>34</v>
      </c>
      <c r="F95" s="206" t="s">
        <v>163</v>
      </c>
      <c r="G95" s="203"/>
      <c r="H95" s="207">
        <v>17</v>
      </c>
      <c r="I95" s="208"/>
      <c r="J95" s="203"/>
      <c r="K95" s="203"/>
      <c r="L95" s="209"/>
      <c r="M95" s="210"/>
      <c r="N95" s="211"/>
      <c r="O95" s="211"/>
      <c r="P95" s="211"/>
      <c r="Q95" s="211"/>
      <c r="R95" s="211"/>
      <c r="S95" s="211"/>
      <c r="T95" s="212"/>
      <c r="AT95" s="213" t="s">
        <v>152</v>
      </c>
      <c r="AU95" s="213" t="s">
        <v>86</v>
      </c>
      <c r="AV95" s="11" t="s">
        <v>86</v>
      </c>
      <c r="AW95" s="11" t="s">
        <v>41</v>
      </c>
      <c r="AX95" s="11" t="s">
        <v>25</v>
      </c>
      <c r="AY95" s="213" t="s">
        <v>143</v>
      </c>
    </row>
    <row r="96" spans="2:65" s="1" customFormat="1" ht="25.5" customHeight="1">
      <c r="B96" s="39"/>
      <c r="C96" s="190" t="s">
        <v>150</v>
      </c>
      <c r="D96" s="190" t="s">
        <v>145</v>
      </c>
      <c r="E96" s="191" t="s">
        <v>164</v>
      </c>
      <c r="F96" s="192" t="s">
        <v>165</v>
      </c>
      <c r="G96" s="193" t="s">
        <v>166</v>
      </c>
      <c r="H96" s="194">
        <v>61.8</v>
      </c>
      <c r="I96" s="195"/>
      <c r="J96" s="196">
        <f>ROUND(I96*H96,2)</f>
        <v>0</v>
      </c>
      <c r="K96" s="192" t="s">
        <v>149</v>
      </c>
      <c r="L96" s="59"/>
      <c r="M96" s="197" t="s">
        <v>34</v>
      </c>
      <c r="N96" s="198" t="s">
        <v>48</v>
      </c>
      <c r="O96" s="40"/>
      <c r="P96" s="199">
        <f>O96*H96</f>
        <v>0</v>
      </c>
      <c r="Q96" s="199">
        <v>0</v>
      </c>
      <c r="R96" s="199">
        <f>Q96*H96</f>
        <v>0</v>
      </c>
      <c r="S96" s="199">
        <v>0</v>
      </c>
      <c r="T96" s="200">
        <f>S96*H96</f>
        <v>0</v>
      </c>
      <c r="AR96" s="22" t="s">
        <v>150</v>
      </c>
      <c r="AT96" s="22" t="s">
        <v>145</v>
      </c>
      <c r="AU96" s="22" t="s">
        <v>86</v>
      </c>
      <c r="AY96" s="22" t="s">
        <v>143</v>
      </c>
      <c r="BE96" s="201">
        <f>IF(N96="základní",J96,0)</f>
        <v>0</v>
      </c>
      <c r="BF96" s="201">
        <f>IF(N96="snížená",J96,0)</f>
        <v>0</v>
      </c>
      <c r="BG96" s="201">
        <f>IF(N96="zákl. přenesená",J96,0)</f>
        <v>0</v>
      </c>
      <c r="BH96" s="201">
        <f>IF(N96="sníž. přenesená",J96,0)</f>
        <v>0</v>
      </c>
      <c r="BI96" s="201">
        <f>IF(N96="nulová",J96,0)</f>
        <v>0</v>
      </c>
      <c r="BJ96" s="22" t="s">
        <v>25</v>
      </c>
      <c r="BK96" s="201">
        <f>ROUND(I96*H96,2)</f>
        <v>0</v>
      </c>
      <c r="BL96" s="22" t="s">
        <v>150</v>
      </c>
      <c r="BM96" s="22" t="s">
        <v>167</v>
      </c>
    </row>
    <row r="97" spans="2:65" s="11" customFormat="1" ht="13.5">
      <c r="B97" s="202"/>
      <c r="C97" s="203"/>
      <c r="D97" s="204" t="s">
        <v>152</v>
      </c>
      <c r="E97" s="205" t="s">
        <v>34</v>
      </c>
      <c r="F97" s="206" t="s">
        <v>168</v>
      </c>
      <c r="G97" s="203"/>
      <c r="H97" s="207">
        <v>33.950000000000003</v>
      </c>
      <c r="I97" s="208"/>
      <c r="J97" s="203"/>
      <c r="K97" s="203"/>
      <c r="L97" s="209"/>
      <c r="M97" s="210"/>
      <c r="N97" s="211"/>
      <c r="O97" s="211"/>
      <c r="P97" s="211"/>
      <c r="Q97" s="211"/>
      <c r="R97" s="211"/>
      <c r="S97" s="211"/>
      <c r="T97" s="212"/>
      <c r="AT97" s="213" t="s">
        <v>152</v>
      </c>
      <c r="AU97" s="213" t="s">
        <v>86</v>
      </c>
      <c r="AV97" s="11" t="s">
        <v>86</v>
      </c>
      <c r="AW97" s="11" t="s">
        <v>41</v>
      </c>
      <c r="AX97" s="11" t="s">
        <v>77</v>
      </c>
      <c r="AY97" s="213" t="s">
        <v>143</v>
      </c>
    </row>
    <row r="98" spans="2:65" s="11" customFormat="1" ht="13.5">
      <c r="B98" s="202"/>
      <c r="C98" s="203"/>
      <c r="D98" s="204" t="s">
        <v>152</v>
      </c>
      <c r="E98" s="205" t="s">
        <v>34</v>
      </c>
      <c r="F98" s="206" t="s">
        <v>169</v>
      </c>
      <c r="G98" s="203"/>
      <c r="H98" s="207">
        <v>27.85</v>
      </c>
      <c r="I98" s="208"/>
      <c r="J98" s="203"/>
      <c r="K98" s="203"/>
      <c r="L98" s="209"/>
      <c r="M98" s="210"/>
      <c r="N98" s="211"/>
      <c r="O98" s="211"/>
      <c r="P98" s="211"/>
      <c r="Q98" s="211"/>
      <c r="R98" s="211"/>
      <c r="S98" s="211"/>
      <c r="T98" s="212"/>
      <c r="AT98" s="213" t="s">
        <v>152</v>
      </c>
      <c r="AU98" s="213" t="s">
        <v>86</v>
      </c>
      <c r="AV98" s="11" t="s">
        <v>86</v>
      </c>
      <c r="AW98" s="11" t="s">
        <v>41</v>
      </c>
      <c r="AX98" s="11" t="s">
        <v>77</v>
      </c>
      <c r="AY98" s="213" t="s">
        <v>143</v>
      </c>
    </row>
    <row r="99" spans="2:65" s="12" customFormat="1" ht="13.5">
      <c r="B99" s="214"/>
      <c r="C99" s="215"/>
      <c r="D99" s="204" t="s">
        <v>152</v>
      </c>
      <c r="E99" s="216" t="s">
        <v>34</v>
      </c>
      <c r="F99" s="217" t="s">
        <v>170</v>
      </c>
      <c r="G99" s="215"/>
      <c r="H99" s="218">
        <v>61.8</v>
      </c>
      <c r="I99" s="219"/>
      <c r="J99" s="215"/>
      <c r="K99" s="215"/>
      <c r="L99" s="220"/>
      <c r="M99" s="221"/>
      <c r="N99" s="222"/>
      <c r="O99" s="222"/>
      <c r="P99" s="222"/>
      <c r="Q99" s="222"/>
      <c r="R99" s="222"/>
      <c r="S99" s="222"/>
      <c r="T99" s="223"/>
      <c r="AT99" s="224" t="s">
        <v>152</v>
      </c>
      <c r="AU99" s="224" t="s">
        <v>86</v>
      </c>
      <c r="AV99" s="12" t="s">
        <v>150</v>
      </c>
      <c r="AW99" s="12" t="s">
        <v>41</v>
      </c>
      <c r="AX99" s="12" t="s">
        <v>25</v>
      </c>
      <c r="AY99" s="224" t="s">
        <v>143</v>
      </c>
    </row>
    <row r="100" spans="2:65" s="1" customFormat="1" ht="25.5" customHeight="1">
      <c r="B100" s="39"/>
      <c r="C100" s="190" t="s">
        <v>171</v>
      </c>
      <c r="D100" s="190" t="s">
        <v>145</v>
      </c>
      <c r="E100" s="191" t="s">
        <v>172</v>
      </c>
      <c r="F100" s="192" t="s">
        <v>173</v>
      </c>
      <c r="G100" s="193" t="s">
        <v>166</v>
      </c>
      <c r="H100" s="194">
        <v>61.8</v>
      </c>
      <c r="I100" s="195"/>
      <c r="J100" s="196">
        <f>ROUND(I100*H100,2)</f>
        <v>0</v>
      </c>
      <c r="K100" s="192" t="s">
        <v>149</v>
      </c>
      <c r="L100" s="59"/>
      <c r="M100" s="197" t="s">
        <v>34</v>
      </c>
      <c r="N100" s="198" t="s">
        <v>48</v>
      </c>
      <c r="O100" s="40"/>
      <c r="P100" s="199">
        <f>O100*H100</f>
        <v>0</v>
      </c>
      <c r="Q100" s="199">
        <v>0</v>
      </c>
      <c r="R100" s="199">
        <f>Q100*H100</f>
        <v>0</v>
      </c>
      <c r="S100" s="199">
        <v>0</v>
      </c>
      <c r="T100" s="200">
        <f>S100*H100</f>
        <v>0</v>
      </c>
      <c r="AR100" s="22" t="s">
        <v>150</v>
      </c>
      <c r="AT100" s="22" t="s">
        <v>145</v>
      </c>
      <c r="AU100" s="22" t="s">
        <v>86</v>
      </c>
      <c r="AY100" s="22" t="s">
        <v>143</v>
      </c>
      <c r="BE100" s="201">
        <f>IF(N100="základní",J100,0)</f>
        <v>0</v>
      </c>
      <c r="BF100" s="201">
        <f>IF(N100="snížená",J100,0)</f>
        <v>0</v>
      </c>
      <c r="BG100" s="201">
        <f>IF(N100="zákl. přenesená",J100,0)</f>
        <v>0</v>
      </c>
      <c r="BH100" s="201">
        <f>IF(N100="sníž. přenesená",J100,0)</f>
        <v>0</v>
      </c>
      <c r="BI100" s="201">
        <f>IF(N100="nulová",J100,0)</f>
        <v>0</v>
      </c>
      <c r="BJ100" s="22" t="s">
        <v>25</v>
      </c>
      <c r="BK100" s="201">
        <f>ROUND(I100*H100,2)</f>
        <v>0</v>
      </c>
      <c r="BL100" s="22" t="s">
        <v>150</v>
      </c>
      <c r="BM100" s="22" t="s">
        <v>174</v>
      </c>
    </row>
    <row r="101" spans="2:65" s="1" customFormat="1" ht="38.25" customHeight="1">
      <c r="B101" s="39"/>
      <c r="C101" s="190" t="s">
        <v>175</v>
      </c>
      <c r="D101" s="190" t="s">
        <v>145</v>
      </c>
      <c r="E101" s="191" t="s">
        <v>176</v>
      </c>
      <c r="F101" s="192" t="s">
        <v>177</v>
      </c>
      <c r="G101" s="193" t="s">
        <v>166</v>
      </c>
      <c r="H101" s="194">
        <v>1.75</v>
      </c>
      <c r="I101" s="195"/>
      <c r="J101" s="196">
        <f>ROUND(I101*H101,2)</f>
        <v>0</v>
      </c>
      <c r="K101" s="192" t="s">
        <v>149</v>
      </c>
      <c r="L101" s="59"/>
      <c r="M101" s="197" t="s">
        <v>34</v>
      </c>
      <c r="N101" s="198" t="s">
        <v>48</v>
      </c>
      <c r="O101" s="40"/>
      <c r="P101" s="199">
        <f>O101*H101</f>
        <v>0</v>
      </c>
      <c r="Q101" s="199">
        <v>0</v>
      </c>
      <c r="R101" s="199">
        <f>Q101*H101</f>
        <v>0</v>
      </c>
      <c r="S101" s="199">
        <v>0</v>
      </c>
      <c r="T101" s="200">
        <f>S101*H101</f>
        <v>0</v>
      </c>
      <c r="AR101" s="22" t="s">
        <v>150</v>
      </c>
      <c r="AT101" s="22" t="s">
        <v>145</v>
      </c>
      <c r="AU101" s="22" t="s">
        <v>86</v>
      </c>
      <c r="AY101" s="22" t="s">
        <v>143</v>
      </c>
      <c r="BE101" s="201">
        <f>IF(N101="základní",J101,0)</f>
        <v>0</v>
      </c>
      <c r="BF101" s="201">
        <f>IF(N101="snížená",J101,0)</f>
        <v>0</v>
      </c>
      <c r="BG101" s="201">
        <f>IF(N101="zákl. přenesená",J101,0)</f>
        <v>0</v>
      </c>
      <c r="BH101" s="201">
        <f>IF(N101="sníž. přenesená",J101,0)</f>
        <v>0</v>
      </c>
      <c r="BI101" s="201">
        <f>IF(N101="nulová",J101,0)</f>
        <v>0</v>
      </c>
      <c r="BJ101" s="22" t="s">
        <v>25</v>
      </c>
      <c r="BK101" s="201">
        <f>ROUND(I101*H101,2)</f>
        <v>0</v>
      </c>
      <c r="BL101" s="22" t="s">
        <v>150</v>
      </c>
      <c r="BM101" s="22" t="s">
        <v>178</v>
      </c>
    </row>
    <row r="102" spans="2:65" s="11" customFormat="1" ht="13.5">
      <c r="B102" s="202"/>
      <c r="C102" s="203"/>
      <c r="D102" s="204" t="s">
        <v>152</v>
      </c>
      <c r="E102" s="205" t="s">
        <v>34</v>
      </c>
      <c r="F102" s="206" t="s">
        <v>179</v>
      </c>
      <c r="G102" s="203"/>
      <c r="H102" s="207">
        <v>1.75</v>
      </c>
      <c r="I102" s="208"/>
      <c r="J102" s="203"/>
      <c r="K102" s="203"/>
      <c r="L102" s="209"/>
      <c r="M102" s="210"/>
      <c r="N102" s="211"/>
      <c r="O102" s="211"/>
      <c r="P102" s="211"/>
      <c r="Q102" s="211"/>
      <c r="R102" s="211"/>
      <c r="S102" s="211"/>
      <c r="T102" s="212"/>
      <c r="AT102" s="213" t="s">
        <v>152</v>
      </c>
      <c r="AU102" s="213" t="s">
        <v>86</v>
      </c>
      <c r="AV102" s="11" t="s">
        <v>86</v>
      </c>
      <c r="AW102" s="11" t="s">
        <v>41</v>
      </c>
      <c r="AX102" s="11" t="s">
        <v>25</v>
      </c>
      <c r="AY102" s="213" t="s">
        <v>143</v>
      </c>
    </row>
    <row r="103" spans="2:65" s="1" customFormat="1" ht="38.25" customHeight="1">
      <c r="B103" s="39"/>
      <c r="C103" s="190" t="s">
        <v>180</v>
      </c>
      <c r="D103" s="190" t="s">
        <v>145</v>
      </c>
      <c r="E103" s="191" t="s">
        <v>181</v>
      </c>
      <c r="F103" s="192" t="s">
        <v>182</v>
      </c>
      <c r="G103" s="193" t="s">
        <v>166</v>
      </c>
      <c r="H103" s="194">
        <v>1.75</v>
      </c>
      <c r="I103" s="195"/>
      <c r="J103" s="196">
        <f>ROUND(I103*H103,2)</f>
        <v>0</v>
      </c>
      <c r="K103" s="192" t="s">
        <v>149</v>
      </c>
      <c r="L103" s="59"/>
      <c r="M103" s="197" t="s">
        <v>34</v>
      </c>
      <c r="N103" s="198" t="s">
        <v>48</v>
      </c>
      <c r="O103" s="40"/>
      <c r="P103" s="199">
        <f>O103*H103</f>
        <v>0</v>
      </c>
      <c r="Q103" s="199">
        <v>0</v>
      </c>
      <c r="R103" s="199">
        <f>Q103*H103</f>
        <v>0</v>
      </c>
      <c r="S103" s="199">
        <v>0</v>
      </c>
      <c r="T103" s="200">
        <f>S103*H103</f>
        <v>0</v>
      </c>
      <c r="AR103" s="22" t="s">
        <v>150</v>
      </c>
      <c r="AT103" s="22" t="s">
        <v>145</v>
      </c>
      <c r="AU103" s="22" t="s">
        <v>86</v>
      </c>
      <c r="AY103" s="22" t="s">
        <v>143</v>
      </c>
      <c r="BE103" s="201">
        <f>IF(N103="základní",J103,0)</f>
        <v>0</v>
      </c>
      <c r="BF103" s="201">
        <f>IF(N103="snížená",J103,0)</f>
        <v>0</v>
      </c>
      <c r="BG103" s="201">
        <f>IF(N103="zákl. přenesená",J103,0)</f>
        <v>0</v>
      </c>
      <c r="BH103" s="201">
        <f>IF(N103="sníž. přenesená",J103,0)</f>
        <v>0</v>
      </c>
      <c r="BI103" s="201">
        <f>IF(N103="nulová",J103,0)</f>
        <v>0</v>
      </c>
      <c r="BJ103" s="22" t="s">
        <v>25</v>
      </c>
      <c r="BK103" s="201">
        <f>ROUND(I103*H103,2)</f>
        <v>0</v>
      </c>
      <c r="BL103" s="22" t="s">
        <v>150</v>
      </c>
      <c r="BM103" s="22" t="s">
        <v>183</v>
      </c>
    </row>
    <row r="104" spans="2:65" s="1" customFormat="1" ht="38.25" customHeight="1">
      <c r="B104" s="39"/>
      <c r="C104" s="190" t="s">
        <v>184</v>
      </c>
      <c r="D104" s="190" t="s">
        <v>145</v>
      </c>
      <c r="E104" s="191" t="s">
        <v>185</v>
      </c>
      <c r="F104" s="192" t="s">
        <v>186</v>
      </c>
      <c r="G104" s="193" t="s">
        <v>166</v>
      </c>
      <c r="H104" s="194">
        <v>33.35</v>
      </c>
      <c r="I104" s="195"/>
      <c r="J104" s="196">
        <f>ROUND(I104*H104,2)</f>
        <v>0</v>
      </c>
      <c r="K104" s="192" t="s">
        <v>149</v>
      </c>
      <c r="L104" s="59"/>
      <c r="M104" s="197" t="s">
        <v>34</v>
      </c>
      <c r="N104" s="198" t="s">
        <v>48</v>
      </c>
      <c r="O104" s="40"/>
      <c r="P104" s="199">
        <f>O104*H104</f>
        <v>0</v>
      </c>
      <c r="Q104" s="199">
        <v>0</v>
      </c>
      <c r="R104" s="199">
        <f>Q104*H104</f>
        <v>0</v>
      </c>
      <c r="S104" s="199">
        <v>0</v>
      </c>
      <c r="T104" s="200">
        <f>S104*H104</f>
        <v>0</v>
      </c>
      <c r="AR104" s="22" t="s">
        <v>150</v>
      </c>
      <c r="AT104" s="22" t="s">
        <v>145</v>
      </c>
      <c r="AU104" s="22" t="s">
        <v>86</v>
      </c>
      <c r="AY104" s="22" t="s">
        <v>143</v>
      </c>
      <c r="BE104" s="201">
        <f>IF(N104="základní",J104,0)</f>
        <v>0</v>
      </c>
      <c r="BF104" s="201">
        <f>IF(N104="snížená",J104,0)</f>
        <v>0</v>
      </c>
      <c r="BG104" s="201">
        <f>IF(N104="zákl. přenesená",J104,0)</f>
        <v>0</v>
      </c>
      <c r="BH104" s="201">
        <f>IF(N104="sníž. přenesená",J104,0)</f>
        <v>0</v>
      </c>
      <c r="BI104" s="201">
        <f>IF(N104="nulová",J104,0)</f>
        <v>0</v>
      </c>
      <c r="BJ104" s="22" t="s">
        <v>25</v>
      </c>
      <c r="BK104" s="201">
        <f>ROUND(I104*H104,2)</f>
        <v>0</v>
      </c>
      <c r="BL104" s="22" t="s">
        <v>150</v>
      </c>
      <c r="BM104" s="22" t="s">
        <v>187</v>
      </c>
    </row>
    <row r="105" spans="2:65" s="11" customFormat="1" ht="13.5">
      <c r="B105" s="202"/>
      <c r="C105" s="203"/>
      <c r="D105" s="204" t="s">
        <v>152</v>
      </c>
      <c r="E105" s="205" t="s">
        <v>34</v>
      </c>
      <c r="F105" s="206" t="s">
        <v>188</v>
      </c>
      <c r="G105" s="203"/>
      <c r="H105" s="207">
        <v>33.35</v>
      </c>
      <c r="I105" s="208"/>
      <c r="J105" s="203"/>
      <c r="K105" s="203"/>
      <c r="L105" s="209"/>
      <c r="M105" s="210"/>
      <c r="N105" s="211"/>
      <c r="O105" s="211"/>
      <c r="P105" s="211"/>
      <c r="Q105" s="211"/>
      <c r="R105" s="211"/>
      <c r="S105" s="211"/>
      <c r="T105" s="212"/>
      <c r="AT105" s="213" t="s">
        <v>152</v>
      </c>
      <c r="AU105" s="213" t="s">
        <v>86</v>
      </c>
      <c r="AV105" s="11" t="s">
        <v>86</v>
      </c>
      <c r="AW105" s="11" t="s">
        <v>41</v>
      </c>
      <c r="AX105" s="11" t="s">
        <v>25</v>
      </c>
      <c r="AY105" s="213" t="s">
        <v>143</v>
      </c>
    </row>
    <row r="106" spans="2:65" s="1" customFormat="1" ht="16.5" customHeight="1">
      <c r="B106" s="39"/>
      <c r="C106" s="190" t="s">
        <v>189</v>
      </c>
      <c r="D106" s="190" t="s">
        <v>145</v>
      </c>
      <c r="E106" s="191" t="s">
        <v>190</v>
      </c>
      <c r="F106" s="192" t="s">
        <v>191</v>
      </c>
      <c r="G106" s="193" t="s">
        <v>192</v>
      </c>
      <c r="H106" s="194">
        <v>60.03</v>
      </c>
      <c r="I106" s="195"/>
      <c r="J106" s="196">
        <f>ROUND(I106*H106,2)</f>
        <v>0</v>
      </c>
      <c r="K106" s="192" t="s">
        <v>149</v>
      </c>
      <c r="L106" s="59"/>
      <c r="M106" s="197" t="s">
        <v>34</v>
      </c>
      <c r="N106" s="198" t="s">
        <v>48</v>
      </c>
      <c r="O106" s="40"/>
      <c r="P106" s="199">
        <f>O106*H106</f>
        <v>0</v>
      </c>
      <c r="Q106" s="199">
        <v>0</v>
      </c>
      <c r="R106" s="199">
        <f>Q106*H106</f>
        <v>0</v>
      </c>
      <c r="S106" s="199">
        <v>0</v>
      </c>
      <c r="T106" s="200">
        <f>S106*H106</f>
        <v>0</v>
      </c>
      <c r="AR106" s="22" t="s">
        <v>150</v>
      </c>
      <c r="AT106" s="22" t="s">
        <v>145</v>
      </c>
      <c r="AU106" s="22" t="s">
        <v>86</v>
      </c>
      <c r="AY106" s="22" t="s">
        <v>143</v>
      </c>
      <c r="BE106" s="201">
        <f>IF(N106="základní",J106,0)</f>
        <v>0</v>
      </c>
      <c r="BF106" s="201">
        <f>IF(N106="snížená",J106,0)</f>
        <v>0</v>
      </c>
      <c r="BG106" s="201">
        <f>IF(N106="zákl. přenesená",J106,0)</f>
        <v>0</v>
      </c>
      <c r="BH106" s="201">
        <f>IF(N106="sníž. přenesená",J106,0)</f>
        <v>0</v>
      </c>
      <c r="BI106" s="201">
        <f>IF(N106="nulová",J106,0)</f>
        <v>0</v>
      </c>
      <c r="BJ106" s="22" t="s">
        <v>25</v>
      </c>
      <c r="BK106" s="201">
        <f>ROUND(I106*H106,2)</f>
        <v>0</v>
      </c>
      <c r="BL106" s="22" t="s">
        <v>150</v>
      </c>
      <c r="BM106" s="22" t="s">
        <v>193</v>
      </c>
    </row>
    <row r="107" spans="2:65" s="11" customFormat="1" ht="13.5">
      <c r="B107" s="202"/>
      <c r="C107" s="203"/>
      <c r="D107" s="204" t="s">
        <v>152</v>
      </c>
      <c r="E107" s="205" t="s">
        <v>34</v>
      </c>
      <c r="F107" s="206" t="s">
        <v>194</v>
      </c>
      <c r="G107" s="203"/>
      <c r="H107" s="207">
        <v>60.03</v>
      </c>
      <c r="I107" s="208"/>
      <c r="J107" s="203"/>
      <c r="K107" s="203"/>
      <c r="L107" s="209"/>
      <c r="M107" s="210"/>
      <c r="N107" s="211"/>
      <c r="O107" s="211"/>
      <c r="P107" s="211"/>
      <c r="Q107" s="211"/>
      <c r="R107" s="211"/>
      <c r="S107" s="211"/>
      <c r="T107" s="212"/>
      <c r="AT107" s="213" t="s">
        <v>152</v>
      </c>
      <c r="AU107" s="213" t="s">
        <v>86</v>
      </c>
      <c r="AV107" s="11" t="s">
        <v>86</v>
      </c>
      <c r="AW107" s="11" t="s">
        <v>41</v>
      </c>
      <c r="AX107" s="11" t="s">
        <v>25</v>
      </c>
      <c r="AY107" s="213" t="s">
        <v>143</v>
      </c>
    </row>
    <row r="108" spans="2:65" s="1" customFormat="1" ht="25.5" customHeight="1">
      <c r="B108" s="39"/>
      <c r="C108" s="190" t="s">
        <v>30</v>
      </c>
      <c r="D108" s="190" t="s">
        <v>145</v>
      </c>
      <c r="E108" s="191" t="s">
        <v>195</v>
      </c>
      <c r="F108" s="192" t="s">
        <v>196</v>
      </c>
      <c r="G108" s="193" t="s">
        <v>166</v>
      </c>
      <c r="H108" s="194">
        <v>28.45</v>
      </c>
      <c r="I108" s="195"/>
      <c r="J108" s="196">
        <f>ROUND(I108*H108,2)</f>
        <v>0</v>
      </c>
      <c r="K108" s="192" t="s">
        <v>149</v>
      </c>
      <c r="L108" s="59"/>
      <c r="M108" s="197" t="s">
        <v>34</v>
      </c>
      <c r="N108" s="198" t="s">
        <v>48</v>
      </c>
      <c r="O108" s="40"/>
      <c r="P108" s="199">
        <f>O108*H108</f>
        <v>0</v>
      </c>
      <c r="Q108" s="199">
        <v>0</v>
      </c>
      <c r="R108" s="199">
        <f>Q108*H108</f>
        <v>0</v>
      </c>
      <c r="S108" s="199">
        <v>0</v>
      </c>
      <c r="T108" s="200">
        <f>S108*H108</f>
        <v>0</v>
      </c>
      <c r="AR108" s="22" t="s">
        <v>150</v>
      </c>
      <c r="AT108" s="22" t="s">
        <v>145</v>
      </c>
      <c r="AU108" s="22" t="s">
        <v>86</v>
      </c>
      <c r="AY108" s="22" t="s">
        <v>143</v>
      </c>
      <c r="BE108" s="201">
        <f>IF(N108="základní",J108,0)</f>
        <v>0</v>
      </c>
      <c r="BF108" s="201">
        <f>IF(N108="snížená",J108,0)</f>
        <v>0</v>
      </c>
      <c r="BG108" s="201">
        <f>IF(N108="zákl. přenesená",J108,0)</f>
        <v>0</v>
      </c>
      <c r="BH108" s="201">
        <f>IF(N108="sníž. přenesená",J108,0)</f>
        <v>0</v>
      </c>
      <c r="BI108" s="201">
        <f>IF(N108="nulová",J108,0)</f>
        <v>0</v>
      </c>
      <c r="BJ108" s="22" t="s">
        <v>25</v>
      </c>
      <c r="BK108" s="201">
        <f>ROUND(I108*H108,2)</f>
        <v>0</v>
      </c>
      <c r="BL108" s="22" t="s">
        <v>150</v>
      </c>
      <c r="BM108" s="22" t="s">
        <v>197</v>
      </c>
    </row>
    <row r="109" spans="2:65" s="11" customFormat="1" ht="13.5">
      <c r="B109" s="202"/>
      <c r="C109" s="203"/>
      <c r="D109" s="204" t="s">
        <v>152</v>
      </c>
      <c r="E109" s="205" t="s">
        <v>34</v>
      </c>
      <c r="F109" s="206" t="s">
        <v>198</v>
      </c>
      <c r="G109" s="203"/>
      <c r="H109" s="207">
        <v>28.45</v>
      </c>
      <c r="I109" s="208"/>
      <c r="J109" s="203"/>
      <c r="K109" s="203"/>
      <c r="L109" s="209"/>
      <c r="M109" s="210"/>
      <c r="N109" s="211"/>
      <c r="O109" s="211"/>
      <c r="P109" s="211"/>
      <c r="Q109" s="211"/>
      <c r="R109" s="211"/>
      <c r="S109" s="211"/>
      <c r="T109" s="212"/>
      <c r="AT109" s="213" t="s">
        <v>152</v>
      </c>
      <c r="AU109" s="213" t="s">
        <v>86</v>
      </c>
      <c r="AV109" s="11" t="s">
        <v>86</v>
      </c>
      <c r="AW109" s="11" t="s">
        <v>41</v>
      </c>
      <c r="AX109" s="11" t="s">
        <v>25</v>
      </c>
      <c r="AY109" s="213" t="s">
        <v>143</v>
      </c>
    </row>
    <row r="110" spans="2:65" s="1" customFormat="1" ht="25.5" customHeight="1">
      <c r="B110" s="39"/>
      <c r="C110" s="190" t="s">
        <v>199</v>
      </c>
      <c r="D110" s="190" t="s">
        <v>145</v>
      </c>
      <c r="E110" s="191" t="s">
        <v>200</v>
      </c>
      <c r="F110" s="192" t="s">
        <v>201</v>
      </c>
      <c r="G110" s="193" t="s">
        <v>148</v>
      </c>
      <c r="H110" s="194">
        <v>90</v>
      </c>
      <c r="I110" s="195"/>
      <c r="J110" s="196">
        <f>ROUND(I110*H110,2)</f>
        <v>0</v>
      </c>
      <c r="K110" s="192" t="s">
        <v>149</v>
      </c>
      <c r="L110" s="59"/>
      <c r="M110" s="197" t="s">
        <v>34</v>
      </c>
      <c r="N110" s="198" t="s">
        <v>48</v>
      </c>
      <c r="O110" s="40"/>
      <c r="P110" s="199">
        <f>O110*H110</f>
        <v>0</v>
      </c>
      <c r="Q110" s="199">
        <v>0</v>
      </c>
      <c r="R110" s="199">
        <f>Q110*H110</f>
        <v>0</v>
      </c>
      <c r="S110" s="199">
        <v>0</v>
      </c>
      <c r="T110" s="200">
        <f>S110*H110</f>
        <v>0</v>
      </c>
      <c r="AR110" s="22" t="s">
        <v>150</v>
      </c>
      <c r="AT110" s="22" t="s">
        <v>145</v>
      </c>
      <c r="AU110" s="22" t="s">
        <v>86</v>
      </c>
      <c r="AY110" s="22" t="s">
        <v>143</v>
      </c>
      <c r="BE110" s="201">
        <f>IF(N110="základní",J110,0)</f>
        <v>0</v>
      </c>
      <c r="BF110" s="201">
        <f>IF(N110="snížená",J110,0)</f>
        <v>0</v>
      </c>
      <c r="BG110" s="201">
        <f>IF(N110="zákl. přenesená",J110,0)</f>
        <v>0</v>
      </c>
      <c r="BH110" s="201">
        <f>IF(N110="sníž. přenesená",J110,0)</f>
        <v>0</v>
      </c>
      <c r="BI110" s="201">
        <f>IF(N110="nulová",J110,0)</f>
        <v>0</v>
      </c>
      <c r="BJ110" s="22" t="s">
        <v>25</v>
      </c>
      <c r="BK110" s="201">
        <f>ROUND(I110*H110,2)</f>
        <v>0</v>
      </c>
      <c r="BL110" s="22" t="s">
        <v>150</v>
      </c>
      <c r="BM110" s="22" t="s">
        <v>202</v>
      </c>
    </row>
    <row r="111" spans="2:65" s="11" customFormat="1" ht="13.5">
      <c r="B111" s="202"/>
      <c r="C111" s="203"/>
      <c r="D111" s="204" t="s">
        <v>152</v>
      </c>
      <c r="E111" s="205" t="s">
        <v>34</v>
      </c>
      <c r="F111" s="206" t="s">
        <v>203</v>
      </c>
      <c r="G111" s="203"/>
      <c r="H111" s="207">
        <v>90</v>
      </c>
      <c r="I111" s="208"/>
      <c r="J111" s="203"/>
      <c r="K111" s="203"/>
      <c r="L111" s="209"/>
      <c r="M111" s="210"/>
      <c r="N111" s="211"/>
      <c r="O111" s="211"/>
      <c r="P111" s="211"/>
      <c r="Q111" s="211"/>
      <c r="R111" s="211"/>
      <c r="S111" s="211"/>
      <c r="T111" s="212"/>
      <c r="AT111" s="213" t="s">
        <v>152</v>
      </c>
      <c r="AU111" s="213" t="s">
        <v>86</v>
      </c>
      <c r="AV111" s="11" t="s">
        <v>86</v>
      </c>
      <c r="AW111" s="11" t="s">
        <v>41</v>
      </c>
      <c r="AX111" s="11" t="s">
        <v>25</v>
      </c>
      <c r="AY111" s="213" t="s">
        <v>143</v>
      </c>
    </row>
    <row r="112" spans="2:65" s="1" customFormat="1" ht="16.5" customHeight="1">
      <c r="B112" s="39"/>
      <c r="C112" s="225" t="s">
        <v>204</v>
      </c>
      <c r="D112" s="225" t="s">
        <v>205</v>
      </c>
      <c r="E112" s="226" t="s">
        <v>206</v>
      </c>
      <c r="F112" s="227" t="s">
        <v>207</v>
      </c>
      <c r="G112" s="228" t="s">
        <v>166</v>
      </c>
      <c r="H112" s="229">
        <v>9</v>
      </c>
      <c r="I112" s="230"/>
      <c r="J112" s="231">
        <f>ROUND(I112*H112,2)</f>
        <v>0</v>
      </c>
      <c r="K112" s="227" t="s">
        <v>149</v>
      </c>
      <c r="L112" s="232"/>
      <c r="M112" s="233" t="s">
        <v>34</v>
      </c>
      <c r="N112" s="234" t="s">
        <v>48</v>
      </c>
      <c r="O112" s="40"/>
      <c r="P112" s="199">
        <f>O112*H112</f>
        <v>0</v>
      </c>
      <c r="Q112" s="199">
        <v>0.22</v>
      </c>
      <c r="R112" s="199">
        <f>Q112*H112</f>
        <v>1.98</v>
      </c>
      <c r="S112" s="199">
        <v>0</v>
      </c>
      <c r="T112" s="200">
        <f>S112*H112</f>
        <v>0</v>
      </c>
      <c r="AR112" s="22" t="s">
        <v>184</v>
      </c>
      <c r="AT112" s="22" t="s">
        <v>205</v>
      </c>
      <c r="AU112" s="22" t="s">
        <v>86</v>
      </c>
      <c r="AY112" s="22" t="s">
        <v>143</v>
      </c>
      <c r="BE112" s="201">
        <f>IF(N112="základní",J112,0)</f>
        <v>0</v>
      </c>
      <c r="BF112" s="201">
        <f>IF(N112="snížená",J112,0)</f>
        <v>0</v>
      </c>
      <c r="BG112" s="201">
        <f>IF(N112="zákl. přenesená",J112,0)</f>
        <v>0</v>
      </c>
      <c r="BH112" s="201">
        <f>IF(N112="sníž. přenesená",J112,0)</f>
        <v>0</v>
      </c>
      <c r="BI112" s="201">
        <f>IF(N112="nulová",J112,0)</f>
        <v>0</v>
      </c>
      <c r="BJ112" s="22" t="s">
        <v>25</v>
      </c>
      <c r="BK112" s="201">
        <f>ROUND(I112*H112,2)</f>
        <v>0</v>
      </c>
      <c r="BL112" s="22" t="s">
        <v>150</v>
      </c>
      <c r="BM112" s="22" t="s">
        <v>208</v>
      </c>
    </row>
    <row r="113" spans="2:65" s="11" customFormat="1" ht="13.5">
      <c r="B113" s="202"/>
      <c r="C113" s="203"/>
      <c r="D113" s="204" t="s">
        <v>152</v>
      </c>
      <c r="E113" s="205" t="s">
        <v>34</v>
      </c>
      <c r="F113" s="206" t="s">
        <v>209</v>
      </c>
      <c r="G113" s="203"/>
      <c r="H113" s="207">
        <v>9</v>
      </c>
      <c r="I113" s="208"/>
      <c r="J113" s="203"/>
      <c r="K113" s="203"/>
      <c r="L113" s="209"/>
      <c r="M113" s="210"/>
      <c r="N113" s="211"/>
      <c r="O113" s="211"/>
      <c r="P113" s="211"/>
      <c r="Q113" s="211"/>
      <c r="R113" s="211"/>
      <c r="S113" s="211"/>
      <c r="T113" s="212"/>
      <c r="AT113" s="213" t="s">
        <v>152</v>
      </c>
      <c r="AU113" s="213" t="s">
        <v>86</v>
      </c>
      <c r="AV113" s="11" t="s">
        <v>86</v>
      </c>
      <c r="AW113" s="11" t="s">
        <v>41</v>
      </c>
      <c r="AX113" s="11" t="s">
        <v>25</v>
      </c>
      <c r="AY113" s="213" t="s">
        <v>143</v>
      </c>
    </row>
    <row r="114" spans="2:65" s="1" customFormat="1" ht="25.5" customHeight="1">
      <c r="B114" s="39"/>
      <c r="C114" s="190" t="s">
        <v>210</v>
      </c>
      <c r="D114" s="190" t="s">
        <v>145</v>
      </c>
      <c r="E114" s="191" t="s">
        <v>211</v>
      </c>
      <c r="F114" s="192" t="s">
        <v>212</v>
      </c>
      <c r="G114" s="193" t="s">
        <v>148</v>
      </c>
      <c r="H114" s="194">
        <v>90</v>
      </c>
      <c r="I114" s="195"/>
      <c r="J114" s="196">
        <f>ROUND(I114*H114,2)</f>
        <v>0</v>
      </c>
      <c r="K114" s="192" t="s">
        <v>149</v>
      </c>
      <c r="L114" s="59"/>
      <c r="M114" s="197" t="s">
        <v>34</v>
      </c>
      <c r="N114" s="198" t="s">
        <v>48</v>
      </c>
      <c r="O114" s="40"/>
      <c r="P114" s="199">
        <f>O114*H114</f>
        <v>0</v>
      </c>
      <c r="Q114" s="199">
        <v>0</v>
      </c>
      <c r="R114" s="199">
        <f>Q114*H114</f>
        <v>0</v>
      </c>
      <c r="S114" s="199">
        <v>0</v>
      </c>
      <c r="T114" s="200">
        <f>S114*H114</f>
        <v>0</v>
      </c>
      <c r="AR114" s="22" t="s">
        <v>150</v>
      </c>
      <c r="AT114" s="22" t="s">
        <v>145</v>
      </c>
      <c r="AU114" s="22" t="s">
        <v>86</v>
      </c>
      <c r="AY114" s="22" t="s">
        <v>143</v>
      </c>
      <c r="BE114" s="201">
        <f>IF(N114="základní",J114,0)</f>
        <v>0</v>
      </c>
      <c r="BF114" s="201">
        <f>IF(N114="snížená",J114,0)</f>
        <v>0</v>
      </c>
      <c r="BG114" s="201">
        <f>IF(N114="zákl. přenesená",J114,0)</f>
        <v>0</v>
      </c>
      <c r="BH114" s="201">
        <f>IF(N114="sníž. přenesená",J114,0)</f>
        <v>0</v>
      </c>
      <c r="BI114" s="201">
        <f>IF(N114="nulová",J114,0)</f>
        <v>0</v>
      </c>
      <c r="BJ114" s="22" t="s">
        <v>25</v>
      </c>
      <c r="BK114" s="201">
        <f>ROUND(I114*H114,2)</f>
        <v>0</v>
      </c>
      <c r="BL114" s="22" t="s">
        <v>150</v>
      </c>
      <c r="BM114" s="22" t="s">
        <v>213</v>
      </c>
    </row>
    <row r="115" spans="2:65" s="11" customFormat="1" ht="13.5">
      <c r="B115" s="202"/>
      <c r="C115" s="203"/>
      <c r="D115" s="204" t="s">
        <v>152</v>
      </c>
      <c r="E115" s="205" t="s">
        <v>34</v>
      </c>
      <c r="F115" s="206" t="s">
        <v>203</v>
      </c>
      <c r="G115" s="203"/>
      <c r="H115" s="207">
        <v>90</v>
      </c>
      <c r="I115" s="208"/>
      <c r="J115" s="203"/>
      <c r="K115" s="203"/>
      <c r="L115" s="209"/>
      <c r="M115" s="210"/>
      <c r="N115" s="211"/>
      <c r="O115" s="211"/>
      <c r="P115" s="211"/>
      <c r="Q115" s="211"/>
      <c r="R115" s="211"/>
      <c r="S115" s="211"/>
      <c r="T115" s="212"/>
      <c r="AT115" s="213" t="s">
        <v>152</v>
      </c>
      <c r="AU115" s="213" t="s">
        <v>86</v>
      </c>
      <c r="AV115" s="11" t="s">
        <v>86</v>
      </c>
      <c r="AW115" s="11" t="s">
        <v>41</v>
      </c>
      <c r="AX115" s="11" t="s">
        <v>25</v>
      </c>
      <c r="AY115" s="213" t="s">
        <v>143</v>
      </c>
    </row>
    <row r="116" spans="2:65" s="1" customFormat="1" ht="16.5" customHeight="1">
      <c r="B116" s="39"/>
      <c r="C116" s="225" t="s">
        <v>214</v>
      </c>
      <c r="D116" s="225" t="s">
        <v>205</v>
      </c>
      <c r="E116" s="226" t="s">
        <v>215</v>
      </c>
      <c r="F116" s="227" t="s">
        <v>216</v>
      </c>
      <c r="G116" s="228" t="s">
        <v>217</v>
      </c>
      <c r="H116" s="229">
        <v>3.15</v>
      </c>
      <c r="I116" s="230"/>
      <c r="J116" s="231">
        <f>ROUND(I116*H116,2)</f>
        <v>0</v>
      </c>
      <c r="K116" s="227" t="s">
        <v>149</v>
      </c>
      <c r="L116" s="232"/>
      <c r="M116" s="233" t="s">
        <v>34</v>
      </c>
      <c r="N116" s="234" t="s">
        <v>48</v>
      </c>
      <c r="O116" s="40"/>
      <c r="P116" s="199">
        <f>O116*H116</f>
        <v>0</v>
      </c>
      <c r="Q116" s="199">
        <v>1E-3</v>
      </c>
      <c r="R116" s="199">
        <f>Q116*H116</f>
        <v>3.15E-3</v>
      </c>
      <c r="S116" s="199">
        <v>0</v>
      </c>
      <c r="T116" s="200">
        <f>S116*H116</f>
        <v>0</v>
      </c>
      <c r="AR116" s="22" t="s">
        <v>184</v>
      </c>
      <c r="AT116" s="22" t="s">
        <v>205</v>
      </c>
      <c r="AU116" s="22" t="s">
        <v>86</v>
      </c>
      <c r="AY116" s="22" t="s">
        <v>143</v>
      </c>
      <c r="BE116" s="201">
        <f>IF(N116="základní",J116,0)</f>
        <v>0</v>
      </c>
      <c r="BF116" s="201">
        <f>IF(N116="snížená",J116,0)</f>
        <v>0</v>
      </c>
      <c r="BG116" s="201">
        <f>IF(N116="zákl. přenesená",J116,0)</f>
        <v>0</v>
      </c>
      <c r="BH116" s="201">
        <f>IF(N116="sníž. přenesená",J116,0)</f>
        <v>0</v>
      </c>
      <c r="BI116" s="201">
        <f>IF(N116="nulová",J116,0)</f>
        <v>0</v>
      </c>
      <c r="BJ116" s="22" t="s">
        <v>25</v>
      </c>
      <c r="BK116" s="201">
        <f>ROUND(I116*H116,2)</f>
        <v>0</v>
      </c>
      <c r="BL116" s="22" t="s">
        <v>150</v>
      </c>
      <c r="BM116" s="22" t="s">
        <v>218</v>
      </c>
    </row>
    <row r="117" spans="2:65" s="11" customFormat="1" ht="13.5">
      <c r="B117" s="202"/>
      <c r="C117" s="203"/>
      <c r="D117" s="204" t="s">
        <v>152</v>
      </c>
      <c r="E117" s="203"/>
      <c r="F117" s="206" t="s">
        <v>219</v>
      </c>
      <c r="G117" s="203"/>
      <c r="H117" s="207">
        <v>3.15</v>
      </c>
      <c r="I117" s="208"/>
      <c r="J117" s="203"/>
      <c r="K117" s="203"/>
      <c r="L117" s="209"/>
      <c r="M117" s="210"/>
      <c r="N117" s="211"/>
      <c r="O117" s="211"/>
      <c r="P117" s="211"/>
      <c r="Q117" s="211"/>
      <c r="R117" s="211"/>
      <c r="S117" s="211"/>
      <c r="T117" s="212"/>
      <c r="AT117" s="213" t="s">
        <v>152</v>
      </c>
      <c r="AU117" s="213" t="s">
        <v>86</v>
      </c>
      <c r="AV117" s="11" t="s">
        <v>86</v>
      </c>
      <c r="AW117" s="11" t="s">
        <v>6</v>
      </c>
      <c r="AX117" s="11" t="s">
        <v>25</v>
      </c>
      <c r="AY117" s="213" t="s">
        <v>143</v>
      </c>
    </row>
    <row r="118" spans="2:65" s="1" customFormat="1" ht="25.5" customHeight="1">
      <c r="B118" s="39"/>
      <c r="C118" s="190" t="s">
        <v>10</v>
      </c>
      <c r="D118" s="190" t="s">
        <v>145</v>
      </c>
      <c r="E118" s="191" t="s">
        <v>220</v>
      </c>
      <c r="F118" s="192" t="s">
        <v>221</v>
      </c>
      <c r="G118" s="193" t="s">
        <v>148</v>
      </c>
      <c r="H118" s="194">
        <v>90</v>
      </c>
      <c r="I118" s="195"/>
      <c r="J118" s="196">
        <f>ROUND(I118*H118,2)</f>
        <v>0</v>
      </c>
      <c r="K118" s="192" t="s">
        <v>149</v>
      </c>
      <c r="L118" s="59"/>
      <c r="M118" s="197" t="s">
        <v>34</v>
      </c>
      <c r="N118" s="198" t="s">
        <v>48</v>
      </c>
      <c r="O118" s="40"/>
      <c r="P118" s="199">
        <f>O118*H118</f>
        <v>0</v>
      </c>
      <c r="Q118" s="199">
        <v>0</v>
      </c>
      <c r="R118" s="199">
        <f>Q118*H118</f>
        <v>0</v>
      </c>
      <c r="S118" s="199">
        <v>0</v>
      </c>
      <c r="T118" s="200">
        <f>S118*H118</f>
        <v>0</v>
      </c>
      <c r="AR118" s="22" t="s">
        <v>150</v>
      </c>
      <c r="AT118" s="22" t="s">
        <v>145</v>
      </c>
      <c r="AU118" s="22" t="s">
        <v>86</v>
      </c>
      <c r="AY118" s="22" t="s">
        <v>143</v>
      </c>
      <c r="BE118" s="201">
        <f>IF(N118="základní",J118,0)</f>
        <v>0</v>
      </c>
      <c r="BF118" s="201">
        <f>IF(N118="snížená",J118,0)</f>
        <v>0</v>
      </c>
      <c r="BG118" s="201">
        <f>IF(N118="zákl. přenesená",J118,0)</f>
        <v>0</v>
      </c>
      <c r="BH118" s="201">
        <f>IF(N118="sníž. přenesená",J118,0)</f>
        <v>0</v>
      </c>
      <c r="BI118" s="201">
        <f>IF(N118="nulová",J118,0)</f>
        <v>0</v>
      </c>
      <c r="BJ118" s="22" t="s">
        <v>25</v>
      </c>
      <c r="BK118" s="201">
        <f>ROUND(I118*H118,2)</f>
        <v>0</v>
      </c>
      <c r="BL118" s="22" t="s">
        <v>150</v>
      </c>
      <c r="BM118" s="22" t="s">
        <v>222</v>
      </c>
    </row>
    <row r="119" spans="2:65" s="11" customFormat="1" ht="13.5">
      <c r="B119" s="202"/>
      <c r="C119" s="203"/>
      <c r="D119" s="204" t="s">
        <v>152</v>
      </c>
      <c r="E119" s="205" t="s">
        <v>34</v>
      </c>
      <c r="F119" s="206" t="s">
        <v>203</v>
      </c>
      <c r="G119" s="203"/>
      <c r="H119" s="207">
        <v>90</v>
      </c>
      <c r="I119" s="208"/>
      <c r="J119" s="203"/>
      <c r="K119" s="203"/>
      <c r="L119" s="209"/>
      <c r="M119" s="210"/>
      <c r="N119" s="211"/>
      <c r="O119" s="211"/>
      <c r="P119" s="211"/>
      <c r="Q119" s="211"/>
      <c r="R119" s="211"/>
      <c r="S119" s="211"/>
      <c r="T119" s="212"/>
      <c r="AT119" s="213" t="s">
        <v>152</v>
      </c>
      <c r="AU119" s="213" t="s">
        <v>86</v>
      </c>
      <c r="AV119" s="11" t="s">
        <v>86</v>
      </c>
      <c r="AW119" s="11" t="s">
        <v>41</v>
      </c>
      <c r="AX119" s="11" t="s">
        <v>25</v>
      </c>
      <c r="AY119" s="213" t="s">
        <v>143</v>
      </c>
    </row>
    <row r="120" spans="2:65" s="10" customFormat="1" ht="29.85" customHeight="1">
      <c r="B120" s="174"/>
      <c r="C120" s="175"/>
      <c r="D120" s="176" t="s">
        <v>76</v>
      </c>
      <c r="E120" s="188" t="s">
        <v>86</v>
      </c>
      <c r="F120" s="188" t="s">
        <v>223</v>
      </c>
      <c r="G120" s="175"/>
      <c r="H120" s="175"/>
      <c r="I120" s="178"/>
      <c r="J120" s="189">
        <f>BK120</f>
        <v>0</v>
      </c>
      <c r="K120" s="175"/>
      <c r="L120" s="180"/>
      <c r="M120" s="181"/>
      <c r="N120" s="182"/>
      <c r="O120" s="182"/>
      <c r="P120" s="183">
        <f>SUM(P121:P139)</f>
        <v>0</v>
      </c>
      <c r="Q120" s="182"/>
      <c r="R120" s="183">
        <f>SUM(R121:R139)</f>
        <v>17.379550500000001</v>
      </c>
      <c r="S120" s="182"/>
      <c r="T120" s="184">
        <f>SUM(T121:T139)</f>
        <v>0</v>
      </c>
      <c r="AR120" s="185" t="s">
        <v>25</v>
      </c>
      <c r="AT120" s="186" t="s">
        <v>76</v>
      </c>
      <c r="AU120" s="186" t="s">
        <v>25</v>
      </c>
      <c r="AY120" s="185" t="s">
        <v>143</v>
      </c>
      <c r="BK120" s="187">
        <f>SUM(BK121:BK139)</f>
        <v>0</v>
      </c>
    </row>
    <row r="121" spans="2:65" s="1" customFormat="1" ht="25.5" customHeight="1">
      <c r="B121" s="39"/>
      <c r="C121" s="190" t="s">
        <v>224</v>
      </c>
      <c r="D121" s="190" t="s">
        <v>145</v>
      </c>
      <c r="E121" s="191" t="s">
        <v>225</v>
      </c>
      <c r="F121" s="192" t="s">
        <v>226</v>
      </c>
      <c r="G121" s="193" t="s">
        <v>148</v>
      </c>
      <c r="H121" s="194">
        <v>28.6</v>
      </c>
      <c r="I121" s="195"/>
      <c r="J121" s="196">
        <f>ROUND(I121*H121,2)</f>
        <v>0</v>
      </c>
      <c r="K121" s="192" t="s">
        <v>149</v>
      </c>
      <c r="L121" s="59"/>
      <c r="M121" s="197" t="s">
        <v>34</v>
      </c>
      <c r="N121" s="198" t="s">
        <v>48</v>
      </c>
      <c r="O121" s="40"/>
      <c r="P121" s="199">
        <f>O121*H121</f>
        <v>0</v>
      </c>
      <c r="Q121" s="199">
        <v>1.7000000000000001E-4</v>
      </c>
      <c r="R121" s="199">
        <f>Q121*H121</f>
        <v>4.8620000000000009E-3</v>
      </c>
      <c r="S121" s="199">
        <v>0</v>
      </c>
      <c r="T121" s="200">
        <f>S121*H121</f>
        <v>0</v>
      </c>
      <c r="AR121" s="22" t="s">
        <v>150</v>
      </c>
      <c r="AT121" s="22" t="s">
        <v>145</v>
      </c>
      <c r="AU121" s="22" t="s">
        <v>86</v>
      </c>
      <c r="AY121" s="22" t="s">
        <v>143</v>
      </c>
      <c r="BE121" s="201">
        <f>IF(N121="základní",J121,0)</f>
        <v>0</v>
      </c>
      <c r="BF121" s="201">
        <f>IF(N121="snížená",J121,0)</f>
        <v>0</v>
      </c>
      <c r="BG121" s="201">
        <f>IF(N121="zákl. přenesená",J121,0)</f>
        <v>0</v>
      </c>
      <c r="BH121" s="201">
        <f>IF(N121="sníž. přenesená",J121,0)</f>
        <v>0</v>
      </c>
      <c r="BI121" s="201">
        <f>IF(N121="nulová",J121,0)</f>
        <v>0</v>
      </c>
      <c r="BJ121" s="22" t="s">
        <v>25</v>
      </c>
      <c r="BK121" s="201">
        <f>ROUND(I121*H121,2)</f>
        <v>0</v>
      </c>
      <c r="BL121" s="22" t="s">
        <v>150</v>
      </c>
      <c r="BM121" s="22" t="s">
        <v>227</v>
      </c>
    </row>
    <row r="122" spans="2:65" s="11" customFormat="1" ht="13.5">
      <c r="B122" s="202"/>
      <c r="C122" s="203"/>
      <c r="D122" s="204" t="s">
        <v>152</v>
      </c>
      <c r="E122" s="205" t="s">
        <v>34</v>
      </c>
      <c r="F122" s="206" t="s">
        <v>228</v>
      </c>
      <c r="G122" s="203"/>
      <c r="H122" s="207">
        <v>28.6</v>
      </c>
      <c r="I122" s="208"/>
      <c r="J122" s="203"/>
      <c r="K122" s="203"/>
      <c r="L122" s="209"/>
      <c r="M122" s="210"/>
      <c r="N122" s="211"/>
      <c r="O122" s="211"/>
      <c r="P122" s="211"/>
      <c r="Q122" s="211"/>
      <c r="R122" s="211"/>
      <c r="S122" s="211"/>
      <c r="T122" s="212"/>
      <c r="AT122" s="213" t="s">
        <v>152</v>
      </c>
      <c r="AU122" s="213" t="s">
        <v>86</v>
      </c>
      <c r="AV122" s="11" t="s">
        <v>86</v>
      </c>
      <c r="AW122" s="11" t="s">
        <v>41</v>
      </c>
      <c r="AX122" s="11" t="s">
        <v>25</v>
      </c>
      <c r="AY122" s="213" t="s">
        <v>143</v>
      </c>
    </row>
    <row r="123" spans="2:65" s="1" customFormat="1" ht="25.5" customHeight="1">
      <c r="B123" s="39"/>
      <c r="C123" s="225" t="s">
        <v>229</v>
      </c>
      <c r="D123" s="225" t="s">
        <v>205</v>
      </c>
      <c r="E123" s="226" t="s">
        <v>230</v>
      </c>
      <c r="F123" s="227" t="s">
        <v>231</v>
      </c>
      <c r="G123" s="228" t="s">
        <v>148</v>
      </c>
      <c r="H123" s="229">
        <v>32.89</v>
      </c>
      <c r="I123" s="230"/>
      <c r="J123" s="231">
        <f>ROUND(I123*H123,2)</f>
        <v>0</v>
      </c>
      <c r="K123" s="227" t="s">
        <v>149</v>
      </c>
      <c r="L123" s="232"/>
      <c r="M123" s="233" t="s">
        <v>34</v>
      </c>
      <c r="N123" s="234" t="s">
        <v>48</v>
      </c>
      <c r="O123" s="40"/>
      <c r="P123" s="199">
        <f>O123*H123</f>
        <v>0</v>
      </c>
      <c r="Q123" s="199">
        <v>2.5000000000000001E-4</v>
      </c>
      <c r="R123" s="199">
        <f>Q123*H123</f>
        <v>8.2225000000000006E-3</v>
      </c>
      <c r="S123" s="199">
        <v>0</v>
      </c>
      <c r="T123" s="200">
        <f>S123*H123</f>
        <v>0</v>
      </c>
      <c r="AR123" s="22" t="s">
        <v>184</v>
      </c>
      <c r="AT123" s="22" t="s">
        <v>205</v>
      </c>
      <c r="AU123" s="22" t="s">
        <v>86</v>
      </c>
      <c r="AY123" s="22" t="s">
        <v>143</v>
      </c>
      <c r="BE123" s="201">
        <f>IF(N123="základní",J123,0)</f>
        <v>0</v>
      </c>
      <c r="BF123" s="201">
        <f>IF(N123="snížená",J123,0)</f>
        <v>0</v>
      </c>
      <c r="BG123" s="201">
        <f>IF(N123="zákl. přenesená",J123,0)</f>
        <v>0</v>
      </c>
      <c r="BH123" s="201">
        <f>IF(N123="sníž. přenesená",J123,0)</f>
        <v>0</v>
      </c>
      <c r="BI123" s="201">
        <f>IF(N123="nulová",J123,0)</f>
        <v>0</v>
      </c>
      <c r="BJ123" s="22" t="s">
        <v>25</v>
      </c>
      <c r="BK123" s="201">
        <f>ROUND(I123*H123,2)</f>
        <v>0</v>
      </c>
      <c r="BL123" s="22" t="s">
        <v>150</v>
      </c>
      <c r="BM123" s="22" t="s">
        <v>232</v>
      </c>
    </row>
    <row r="124" spans="2:65" s="11" customFormat="1" ht="13.5">
      <c r="B124" s="202"/>
      <c r="C124" s="203"/>
      <c r="D124" s="204" t="s">
        <v>152</v>
      </c>
      <c r="E124" s="203"/>
      <c r="F124" s="206" t="s">
        <v>233</v>
      </c>
      <c r="G124" s="203"/>
      <c r="H124" s="207">
        <v>32.89</v>
      </c>
      <c r="I124" s="208"/>
      <c r="J124" s="203"/>
      <c r="K124" s="203"/>
      <c r="L124" s="209"/>
      <c r="M124" s="210"/>
      <c r="N124" s="211"/>
      <c r="O124" s="211"/>
      <c r="P124" s="211"/>
      <c r="Q124" s="211"/>
      <c r="R124" s="211"/>
      <c r="S124" s="211"/>
      <c r="T124" s="212"/>
      <c r="AT124" s="213" t="s">
        <v>152</v>
      </c>
      <c r="AU124" s="213" t="s">
        <v>86</v>
      </c>
      <c r="AV124" s="11" t="s">
        <v>86</v>
      </c>
      <c r="AW124" s="11" t="s">
        <v>6</v>
      </c>
      <c r="AX124" s="11" t="s">
        <v>25</v>
      </c>
      <c r="AY124" s="213" t="s">
        <v>143</v>
      </c>
    </row>
    <row r="125" spans="2:65" s="1" customFormat="1" ht="16.5" customHeight="1">
      <c r="B125" s="39"/>
      <c r="C125" s="190" t="s">
        <v>234</v>
      </c>
      <c r="D125" s="190" t="s">
        <v>145</v>
      </c>
      <c r="E125" s="191" t="s">
        <v>235</v>
      </c>
      <c r="F125" s="192" t="s">
        <v>236</v>
      </c>
      <c r="G125" s="193" t="s">
        <v>166</v>
      </c>
      <c r="H125" s="194">
        <v>1.95</v>
      </c>
      <c r="I125" s="195"/>
      <c r="J125" s="196">
        <f>ROUND(I125*H125,2)</f>
        <v>0</v>
      </c>
      <c r="K125" s="192" t="s">
        <v>149</v>
      </c>
      <c r="L125" s="59"/>
      <c r="M125" s="197" t="s">
        <v>34</v>
      </c>
      <c r="N125" s="198" t="s">
        <v>48</v>
      </c>
      <c r="O125" s="40"/>
      <c r="P125" s="199">
        <f>O125*H125</f>
        <v>0</v>
      </c>
      <c r="Q125" s="199">
        <v>1.9205000000000001</v>
      </c>
      <c r="R125" s="199">
        <f>Q125*H125</f>
        <v>3.7449750000000002</v>
      </c>
      <c r="S125" s="199">
        <v>0</v>
      </c>
      <c r="T125" s="200">
        <f>S125*H125</f>
        <v>0</v>
      </c>
      <c r="AR125" s="22" t="s">
        <v>150</v>
      </c>
      <c r="AT125" s="22" t="s">
        <v>145</v>
      </c>
      <c r="AU125" s="22" t="s">
        <v>86</v>
      </c>
      <c r="AY125" s="22" t="s">
        <v>143</v>
      </c>
      <c r="BE125" s="201">
        <f>IF(N125="základní",J125,0)</f>
        <v>0</v>
      </c>
      <c r="BF125" s="201">
        <f>IF(N125="snížená",J125,0)</f>
        <v>0</v>
      </c>
      <c r="BG125" s="201">
        <f>IF(N125="zákl. přenesená",J125,0)</f>
        <v>0</v>
      </c>
      <c r="BH125" s="201">
        <f>IF(N125="sníž. přenesená",J125,0)</f>
        <v>0</v>
      </c>
      <c r="BI125" s="201">
        <f>IF(N125="nulová",J125,0)</f>
        <v>0</v>
      </c>
      <c r="BJ125" s="22" t="s">
        <v>25</v>
      </c>
      <c r="BK125" s="201">
        <f>ROUND(I125*H125,2)</f>
        <v>0</v>
      </c>
      <c r="BL125" s="22" t="s">
        <v>150</v>
      </c>
      <c r="BM125" s="22" t="s">
        <v>237</v>
      </c>
    </row>
    <row r="126" spans="2:65" s="11" customFormat="1" ht="13.5">
      <c r="B126" s="202"/>
      <c r="C126" s="203"/>
      <c r="D126" s="204" t="s">
        <v>152</v>
      </c>
      <c r="E126" s="205" t="s">
        <v>34</v>
      </c>
      <c r="F126" s="206" t="s">
        <v>238</v>
      </c>
      <c r="G126" s="203"/>
      <c r="H126" s="207">
        <v>1.95</v>
      </c>
      <c r="I126" s="208"/>
      <c r="J126" s="203"/>
      <c r="K126" s="203"/>
      <c r="L126" s="209"/>
      <c r="M126" s="210"/>
      <c r="N126" s="211"/>
      <c r="O126" s="211"/>
      <c r="P126" s="211"/>
      <c r="Q126" s="211"/>
      <c r="R126" s="211"/>
      <c r="S126" s="211"/>
      <c r="T126" s="212"/>
      <c r="AT126" s="213" t="s">
        <v>152</v>
      </c>
      <c r="AU126" s="213" t="s">
        <v>86</v>
      </c>
      <c r="AV126" s="11" t="s">
        <v>86</v>
      </c>
      <c r="AW126" s="11" t="s">
        <v>41</v>
      </c>
      <c r="AX126" s="11" t="s">
        <v>25</v>
      </c>
      <c r="AY126" s="213" t="s">
        <v>143</v>
      </c>
    </row>
    <row r="127" spans="2:65" s="1" customFormat="1" ht="16.5" customHeight="1">
      <c r="B127" s="39"/>
      <c r="C127" s="190" t="s">
        <v>239</v>
      </c>
      <c r="D127" s="190" t="s">
        <v>145</v>
      </c>
      <c r="E127" s="191" t="s">
        <v>240</v>
      </c>
      <c r="F127" s="192" t="s">
        <v>241</v>
      </c>
      <c r="G127" s="193" t="s">
        <v>161</v>
      </c>
      <c r="H127" s="194">
        <v>65</v>
      </c>
      <c r="I127" s="195"/>
      <c r="J127" s="196">
        <f>ROUND(I127*H127,2)</f>
        <v>0</v>
      </c>
      <c r="K127" s="192" t="s">
        <v>149</v>
      </c>
      <c r="L127" s="59"/>
      <c r="M127" s="197" t="s">
        <v>34</v>
      </c>
      <c r="N127" s="198" t="s">
        <v>48</v>
      </c>
      <c r="O127" s="40"/>
      <c r="P127" s="199">
        <f>O127*H127</f>
        <v>0</v>
      </c>
      <c r="Q127" s="199">
        <v>4.8999999999999998E-4</v>
      </c>
      <c r="R127" s="199">
        <f>Q127*H127</f>
        <v>3.1849999999999996E-2</v>
      </c>
      <c r="S127" s="199">
        <v>0</v>
      </c>
      <c r="T127" s="200">
        <f>S127*H127</f>
        <v>0</v>
      </c>
      <c r="AR127" s="22" t="s">
        <v>150</v>
      </c>
      <c r="AT127" s="22" t="s">
        <v>145</v>
      </c>
      <c r="AU127" s="22" t="s">
        <v>86</v>
      </c>
      <c r="AY127" s="22" t="s">
        <v>143</v>
      </c>
      <c r="BE127" s="201">
        <f>IF(N127="základní",J127,0)</f>
        <v>0</v>
      </c>
      <c r="BF127" s="201">
        <f>IF(N127="snížená",J127,0)</f>
        <v>0</v>
      </c>
      <c r="BG127" s="201">
        <f>IF(N127="zákl. přenesená",J127,0)</f>
        <v>0</v>
      </c>
      <c r="BH127" s="201">
        <f>IF(N127="sníž. přenesená",J127,0)</f>
        <v>0</v>
      </c>
      <c r="BI127" s="201">
        <f>IF(N127="nulová",J127,0)</f>
        <v>0</v>
      </c>
      <c r="BJ127" s="22" t="s">
        <v>25</v>
      </c>
      <c r="BK127" s="201">
        <f>ROUND(I127*H127,2)</f>
        <v>0</v>
      </c>
      <c r="BL127" s="22" t="s">
        <v>150</v>
      </c>
      <c r="BM127" s="22" t="s">
        <v>242</v>
      </c>
    </row>
    <row r="128" spans="2:65" s="11" customFormat="1" ht="13.5">
      <c r="B128" s="202"/>
      <c r="C128" s="203"/>
      <c r="D128" s="204" t="s">
        <v>152</v>
      </c>
      <c r="E128" s="205" t="s">
        <v>34</v>
      </c>
      <c r="F128" s="206" t="s">
        <v>243</v>
      </c>
      <c r="G128" s="203"/>
      <c r="H128" s="207">
        <v>65</v>
      </c>
      <c r="I128" s="208"/>
      <c r="J128" s="203"/>
      <c r="K128" s="203"/>
      <c r="L128" s="209"/>
      <c r="M128" s="210"/>
      <c r="N128" s="211"/>
      <c r="O128" s="211"/>
      <c r="P128" s="211"/>
      <c r="Q128" s="211"/>
      <c r="R128" s="211"/>
      <c r="S128" s="211"/>
      <c r="T128" s="212"/>
      <c r="AT128" s="213" t="s">
        <v>152</v>
      </c>
      <c r="AU128" s="213" t="s">
        <v>86</v>
      </c>
      <c r="AV128" s="11" t="s">
        <v>86</v>
      </c>
      <c r="AW128" s="11" t="s">
        <v>41</v>
      </c>
      <c r="AX128" s="11" t="s">
        <v>25</v>
      </c>
      <c r="AY128" s="213" t="s">
        <v>143</v>
      </c>
    </row>
    <row r="129" spans="2:65" s="1" customFormat="1" ht="25.5" customHeight="1">
      <c r="B129" s="39"/>
      <c r="C129" s="190" t="s">
        <v>244</v>
      </c>
      <c r="D129" s="190" t="s">
        <v>145</v>
      </c>
      <c r="E129" s="191" t="s">
        <v>245</v>
      </c>
      <c r="F129" s="192" t="s">
        <v>246</v>
      </c>
      <c r="G129" s="193" t="s">
        <v>148</v>
      </c>
      <c r="H129" s="194">
        <v>100</v>
      </c>
      <c r="I129" s="195"/>
      <c r="J129" s="196">
        <f>ROUND(I129*H129,2)</f>
        <v>0</v>
      </c>
      <c r="K129" s="192" t="s">
        <v>149</v>
      </c>
      <c r="L129" s="59"/>
      <c r="M129" s="197" t="s">
        <v>34</v>
      </c>
      <c r="N129" s="198" t="s">
        <v>48</v>
      </c>
      <c r="O129" s="40"/>
      <c r="P129" s="199">
        <f>O129*H129</f>
        <v>0</v>
      </c>
      <c r="Q129" s="199">
        <v>1E-4</v>
      </c>
      <c r="R129" s="199">
        <f>Q129*H129</f>
        <v>0.01</v>
      </c>
      <c r="S129" s="199">
        <v>0</v>
      </c>
      <c r="T129" s="200">
        <f>S129*H129</f>
        <v>0</v>
      </c>
      <c r="AR129" s="22" t="s">
        <v>150</v>
      </c>
      <c r="AT129" s="22" t="s">
        <v>145</v>
      </c>
      <c r="AU129" s="22" t="s">
        <v>86</v>
      </c>
      <c r="AY129" s="22" t="s">
        <v>143</v>
      </c>
      <c r="BE129" s="201">
        <f>IF(N129="základní",J129,0)</f>
        <v>0</v>
      </c>
      <c r="BF129" s="201">
        <f>IF(N129="snížená",J129,0)</f>
        <v>0</v>
      </c>
      <c r="BG129" s="201">
        <f>IF(N129="zákl. přenesená",J129,0)</f>
        <v>0</v>
      </c>
      <c r="BH129" s="201">
        <f>IF(N129="sníž. přenesená",J129,0)</f>
        <v>0</v>
      </c>
      <c r="BI129" s="201">
        <f>IF(N129="nulová",J129,0)</f>
        <v>0</v>
      </c>
      <c r="BJ129" s="22" t="s">
        <v>25</v>
      </c>
      <c r="BK129" s="201">
        <f>ROUND(I129*H129,2)</f>
        <v>0</v>
      </c>
      <c r="BL129" s="22" t="s">
        <v>150</v>
      </c>
      <c r="BM129" s="22" t="s">
        <v>247</v>
      </c>
    </row>
    <row r="130" spans="2:65" s="11" customFormat="1" ht="13.5">
      <c r="B130" s="202"/>
      <c r="C130" s="203"/>
      <c r="D130" s="204" t="s">
        <v>152</v>
      </c>
      <c r="E130" s="205" t="s">
        <v>34</v>
      </c>
      <c r="F130" s="206" t="s">
        <v>248</v>
      </c>
      <c r="G130" s="203"/>
      <c r="H130" s="207">
        <v>100</v>
      </c>
      <c r="I130" s="208"/>
      <c r="J130" s="203"/>
      <c r="K130" s="203"/>
      <c r="L130" s="209"/>
      <c r="M130" s="210"/>
      <c r="N130" s="211"/>
      <c r="O130" s="211"/>
      <c r="P130" s="211"/>
      <c r="Q130" s="211"/>
      <c r="R130" s="211"/>
      <c r="S130" s="211"/>
      <c r="T130" s="212"/>
      <c r="AT130" s="213" t="s">
        <v>152</v>
      </c>
      <c r="AU130" s="213" t="s">
        <v>86</v>
      </c>
      <c r="AV130" s="11" t="s">
        <v>86</v>
      </c>
      <c r="AW130" s="11" t="s">
        <v>41</v>
      </c>
      <c r="AX130" s="11" t="s">
        <v>25</v>
      </c>
      <c r="AY130" s="213" t="s">
        <v>143</v>
      </c>
    </row>
    <row r="131" spans="2:65" s="1" customFormat="1" ht="25.5" customHeight="1">
      <c r="B131" s="39"/>
      <c r="C131" s="225" t="s">
        <v>9</v>
      </c>
      <c r="D131" s="225" t="s">
        <v>205</v>
      </c>
      <c r="E131" s="226" t="s">
        <v>249</v>
      </c>
      <c r="F131" s="227" t="s">
        <v>250</v>
      </c>
      <c r="G131" s="228" t="s">
        <v>148</v>
      </c>
      <c r="H131" s="229">
        <v>115</v>
      </c>
      <c r="I131" s="230"/>
      <c r="J131" s="231">
        <f>ROUND(I131*H131,2)</f>
        <v>0</v>
      </c>
      <c r="K131" s="227" t="s">
        <v>149</v>
      </c>
      <c r="L131" s="232"/>
      <c r="M131" s="233" t="s">
        <v>34</v>
      </c>
      <c r="N131" s="234" t="s">
        <v>48</v>
      </c>
      <c r="O131" s="40"/>
      <c r="P131" s="199">
        <f>O131*H131</f>
        <v>0</v>
      </c>
      <c r="Q131" s="199">
        <v>5.0000000000000001E-4</v>
      </c>
      <c r="R131" s="199">
        <f>Q131*H131</f>
        <v>5.7500000000000002E-2</v>
      </c>
      <c r="S131" s="199">
        <v>0</v>
      </c>
      <c r="T131" s="200">
        <f>S131*H131</f>
        <v>0</v>
      </c>
      <c r="AR131" s="22" t="s">
        <v>184</v>
      </c>
      <c r="AT131" s="22" t="s">
        <v>205</v>
      </c>
      <c r="AU131" s="22" t="s">
        <v>86</v>
      </c>
      <c r="AY131" s="22" t="s">
        <v>143</v>
      </c>
      <c r="BE131" s="201">
        <f>IF(N131="základní",J131,0)</f>
        <v>0</v>
      </c>
      <c r="BF131" s="201">
        <f>IF(N131="snížená",J131,0)</f>
        <v>0</v>
      </c>
      <c r="BG131" s="201">
        <f>IF(N131="zákl. přenesená",J131,0)</f>
        <v>0</v>
      </c>
      <c r="BH131" s="201">
        <f>IF(N131="sníž. přenesená",J131,0)</f>
        <v>0</v>
      </c>
      <c r="BI131" s="201">
        <f>IF(N131="nulová",J131,0)</f>
        <v>0</v>
      </c>
      <c r="BJ131" s="22" t="s">
        <v>25</v>
      </c>
      <c r="BK131" s="201">
        <f>ROUND(I131*H131,2)</f>
        <v>0</v>
      </c>
      <c r="BL131" s="22" t="s">
        <v>150</v>
      </c>
      <c r="BM131" s="22" t="s">
        <v>251</v>
      </c>
    </row>
    <row r="132" spans="2:65" s="11" customFormat="1" ht="13.5">
      <c r="B132" s="202"/>
      <c r="C132" s="203"/>
      <c r="D132" s="204" t="s">
        <v>152</v>
      </c>
      <c r="E132" s="203"/>
      <c r="F132" s="206" t="s">
        <v>252</v>
      </c>
      <c r="G132" s="203"/>
      <c r="H132" s="207">
        <v>115</v>
      </c>
      <c r="I132" s="208"/>
      <c r="J132" s="203"/>
      <c r="K132" s="203"/>
      <c r="L132" s="209"/>
      <c r="M132" s="210"/>
      <c r="N132" s="211"/>
      <c r="O132" s="211"/>
      <c r="P132" s="211"/>
      <c r="Q132" s="211"/>
      <c r="R132" s="211"/>
      <c r="S132" s="211"/>
      <c r="T132" s="212"/>
      <c r="AT132" s="213" t="s">
        <v>152</v>
      </c>
      <c r="AU132" s="213" t="s">
        <v>86</v>
      </c>
      <c r="AV132" s="11" t="s">
        <v>86</v>
      </c>
      <c r="AW132" s="11" t="s">
        <v>6</v>
      </c>
      <c r="AX132" s="11" t="s">
        <v>25</v>
      </c>
      <c r="AY132" s="213" t="s">
        <v>143</v>
      </c>
    </row>
    <row r="133" spans="2:65" s="1" customFormat="1" ht="38.25" customHeight="1">
      <c r="B133" s="39"/>
      <c r="C133" s="190" t="s">
        <v>253</v>
      </c>
      <c r="D133" s="190" t="s">
        <v>145</v>
      </c>
      <c r="E133" s="191" t="s">
        <v>254</v>
      </c>
      <c r="F133" s="192" t="s">
        <v>255</v>
      </c>
      <c r="G133" s="193" t="s">
        <v>148</v>
      </c>
      <c r="H133" s="194">
        <v>74</v>
      </c>
      <c r="I133" s="195"/>
      <c r="J133" s="196">
        <f>ROUND(I133*H133,2)</f>
        <v>0</v>
      </c>
      <c r="K133" s="192" t="s">
        <v>149</v>
      </c>
      <c r="L133" s="59"/>
      <c r="M133" s="197" t="s">
        <v>34</v>
      </c>
      <c r="N133" s="198" t="s">
        <v>48</v>
      </c>
      <c r="O133" s="40"/>
      <c r="P133" s="199">
        <f>O133*H133</f>
        <v>0</v>
      </c>
      <c r="Q133" s="199">
        <v>0</v>
      </c>
      <c r="R133" s="199">
        <f>Q133*H133</f>
        <v>0</v>
      </c>
      <c r="S133" s="199">
        <v>0</v>
      </c>
      <c r="T133" s="200">
        <f>S133*H133</f>
        <v>0</v>
      </c>
      <c r="AR133" s="22" t="s">
        <v>150</v>
      </c>
      <c r="AT133" s="22" t="s">
        <v>145</v>
      </c>
      <c r="AU133" s="22" t="s">
        <v>86</v>
      </c>
      <c r="AY133" s="22" t="s">
        <v>143</v>
      </c>
      <c r="BE133" s="201">
        <f>IF(N133="základní",J133,0)</f>
        <v>0</v>
      </c>
      <c r="BF133" s="201">
        <f>IF(N133="snížená",J133,0)</f>
        <v>0</v>
      </c>
      <c r="BG133" s="201">
        <f>IF(N133="zákl. přenesená",J133,0)</f>
        <v>0</v>
      </c>
      <c r="BH133" s="201">
        <f>IF(N133="sníž. přenesená",J133,0)</f>
        <v>0</v>
      </c>
      <c r="BI133" s="201">
        <f>IF(N133="nulová",J133,0)</f>
        <v>0</v>
      </c>
      <c r="BJ133" s="22" t="s">
        <v>25</v>
      </c>
      <c r="BK133" s="201">
        <f>ROUND(I133*H133,2)</f>
        <v>0</v>
      </c>
      <c r="BL133" s="22" t="s">
        <v>150</v>
      </c>
      <c r="BM133" s="22" t="s">
        <v>256</v>
      </c>
    </row>
    <row r="134" spans="2:65" s="11" customFormat="1" ht="13.5">
      <c r="B134" s="202"/>
      <c r="C134" s="203"/>
      <c r="D134" s="204" t="s">
        <v>152</v>
      </c>
      <c r="E134" s="205" t="s">
        <v>34</v>
      </c>
      <c r="F134" s="206" t="s">
        <v>257</v>
      </c>
      <c r="G134" s="203"/>
      <c r="H134" s="207">
        <v>74</v>
      </c>
      <c r="I134" s="208"/>
      <c r="J134" s="203"/>
      <c r="K134" s="203"/>
      <c r="L134" s="209"/>
      <c r="M134" s="210"/>
      <c r="N134" s="211"/>
      <c r="O134" s="211"/>
      <c r="P134" s="211"/>
      <c r="Q134" s="211"/>
      <c r="R134" s="211"/>
      <c r="S134" s="211"/>
      <c r="T134" s="212"/>
      <c r="AT134" s="213" t="s">
        <v>152</v>
      </c>
      <c r="AU134" s="213" t="s">
        <v>86</v>
      </c>
      <c r="AV134" s="11" t="s">
        <v>86</v>
      </c>
      <c r="AW134" s="11" t="s">
        <v>41</v>
      </c>
      <c r="AX134" s="11" t="s">
        <v>25</v>
      </c>
      <c r="AY134" s="213" t="s">
        <v>143</v>
      </c>
    </row>
    <row r="135" spans="2:65" s="1" customFormat="1" ht="25.5" customHeight="1">
      <c r="B135" s="39"/>
      <c r="C135" s="190" t="s">
        <v>258</v>
      </c>
      <c r="D135" s="190" t="s">
        <v>145</v>
      </c>
      <c r="E135" s="191" t="s">
        <v>259</v>
      </c>
      <c r="F135" s="192" t="s">
        <v>260</v>
      </c>
      <c r="G135" s="193" t="s">
        <v>166</v>
      </c>
      <c r="H135" s="194">
        <v>5.5</v>
      </c>
      <c r="I135" s="195"/>
      <c r="J135" s="196">
        <f>ROUND(I135*H135,2)</f>
        <v>0</v>
      </c>
      <c r="K135" s="192" t="s">
        <v>149</v>
      </c>
      <c r="L135" s="59"/>
      <c r="M135" s="197" t="s">
        <v>34</v>
      </c>
      <c r="N135" s="198" t="s">
        <v>48</v>
      </c>
      <c r="O135" s="40"/>
      <c r="P135" s="199">
        <f>O135*H135</f>
        <v>0</v>
      </c>
      <c r="Q135" s="199">
        <v>2.45329</v>
      </c>
      <c r="R135" s="199">
        <f>Q135*H135</f>
        <v>13.493095</v>
      </c>
      <c r="S135" s="199">
        <v>0</v>
      </c>
      <c r="T135" s="200">
        <f>S135*H135</f>
        <v>0</v>
      </c>
      <c r="AR135" s="22" t="s">
        <v>150</v>
      </c>
      <c r="AT135" s="22" t="s">
        <v>145</v>
      </c>
      <c r="AU135" s="22" t="s">
        <v>86</v>
      </c>
      <c r="AY135" s="22" t="s">
        <v>143</v>
      </c>
      <c r="BE135" s="201">
        <f>IF(N135="základní",J135,0)</f>
        <v>0</v>
      </c>
      <c r="BF135" s="201">
        <f>IF(N135="snížená",J135,0)</f>
        <v>0</v>
      </c>
      <c r="BG135" s="201">
        <f>IF(N135="zákl. přenesená",J135,0)</f>
        <v>0</v>
      </c>
      <c r="BH135" s="201">
        <f>IF(N135="sníž. přenesená",J135,0)</f>
        <v>0</v>
      </c>
      <c r="BI135" s="201">
        <f>IF(N135="nulová",J135,0)</f>
        <v>0</v>
      </c>
      <c r="BJ135" s="22" t="s">
        <v>25</v>
      </c>
      <c r="BK135" s="201">
        <f>ROUND(I135*H135,2)</f>
        <v>0</v>
      </c>
      <c r="BL135" s="22" t="s">
        <v>150</v>
      </c>
      <c r="BM135" s="22" t="s">
        <v>261</v>
      </c>
    </row>
    <row r="136" spans="2:65" s="11" customFormat="1" ht="13.5">
      <c r="B136" s="202"/>
      <c r="C136" s="203"/>
      <c r="D136" s="204" t="s">
        <v>152</v>
      </c>
      <c r="E136" s="205" t="s">
        <v>34</v>
      </c>
      <c r="F136" s="206" t="s">
        <v>262</v>
      </c>
      <c r="G136" s="203"/>
      <c r="H136" s="207">
        <v>5.5</v>
      </c>
      <c r="I136" s="208"/>
      <c r="J136" s="203"/>
      <c r="K136" s="203"/>
      <c r="L136" s="209"/>
      <c r="M136" s="210"/>
      <c r="N136" s="211"/>
      <c r="O136" s="211"/>
      <c r="P136" s="211"/>
      <c r="Q136" s="211"/>
      <c r="R136" s="211"/>
      <c r="S136" s="211"/>
      <c r="T136" s="212"/>
      <c r="AT136" s="213" t="s">
        <v>152</v>
      </c>
      <c r="AU136" s="213" t="s">
        <v>86</v>
      </c>
      <c r="AV136" s="11" t="s">
        <v>86</v>
      </c>
      <c r="AW136" s="11" t="s">
        <v>41</v>
      </c>
      <c r="AX136" s="11" t="s">
        <v>25</v>
      </c>
      <c r="AY136" s="213" t="s">
        <v>143</v>
      </c>
    </row>
    <row r="137" spans="2:65" s="1" customFormat="1" ht="38.25" customHeight="1">
      <c r="B137" s="39"/>
      <c r="C137" s="190" t="s">
        <v>263</v>
      </c>
      <c r="D137" s="190" t="s">
        <v>145</v>
      </c>
      <c r="E137" s="191" t="s">
        <v>264</v>
      </c>
      <c r="F137" s="192" t="s">
        <v>265</v>
      </c>
      <c r="G137" s="193" t="s">
        <v>148</v>
      </c>
      <c r="H137" s="194">
        <v>28.2</v>
      </c>
      <c r="I137" s="195"/>
      <c r="J137" s="196">
        <f>ROUND(I137*H137,2)</f>
        <v>0</v>
      </c>
      <c r="K137" s="192" t="s">
        <v>149</v>
      </c>
      <c r="L137" s="59"/>
      <c r="M137" s="197" t="s">
        <v>34</v>
      </c>
      <c r="N137" s="198" t="s">
        <v>48</v>
      </c>
      <c r="O137" s="40"/>
      <c r="P137" s="199">
        <f>O137*H137</f>
        <v>0</v>
      </c>
      <c r="Q137" s="199">
        <v>1.0300000000000001E-3</v>
      </c>
      <c r="R137" s="199">
        <f>Q137*H137</f>
        <v>2.9046000000000002E-2</v>
      </c>
      <c r="S137" s="199">
        <v>0</v>
      </c>
      <c r="T137" s="200">
        <f>S137*H137</f>
        <v>0</v>
      </c>
      <c r="AR137" s="22" t="s">
        <v>150</v>
      </c>
      <c r="AT137" s="22" t="s">
        <v>145</v>
      </c>
      <c r="AU137" s="22" t="s">
        <v>86</v>
      </c>
      <c r="AY137" s="22" t="s">
        <v>143</v>
      </c>
      <c r="BE137" s="201">
        <f>IF(N137="základní",J137,0)</f>
        <v>0</v>
      </c>
      <c r="BF137" s="201">
        <f>IF(N137="snížená",J137,0)</f>
        <v>0</v>
      </c>
      <c r="BG137" s="201">
        <f>IF(N137="zákl. přenesená",J137,0)</f>
        <v>0</v>
      </c>
      <c r="BH137" s="201">
        <f>IF(N137="sníž. přenesená",J137,0)</f>
        <v>0</v>
      </c>
      <c r="BI137" s="201">
        <f>IF(N137="nulová",J137,0)</f>
        <v>0</v>
      </c>
      <c r="BJ137" s="22" t="s">
        <v>25</v>
      </c>
      <c r="BK137" s="201">
        <f>ROUND(I137*H137,2)</f>
        <v>0</v>
      </c>
      <c r="BL137" s="22" t="s">
        <v>150</v>
      </c>
      <c r="BM137" s="22" t="s">
        <v>266</v>
      </c>
    </row>
    <row r="138" spans="2:65" s="11" customFormat="1" ht="13.5">
      <c r="B138" s="202"/>
      <c r="C138" s="203"/>
      <c r="D138" s="204" t="s">
        <v>152</v>
      </c>
      <c r="E138" s="205" t="s">
        <v>34</v>
      </c>
      <c r="F138" s="206" t="s">
        <v>267</v>
      </c>
      <c r="G138" s="203"/>
      <c r="H138" s="207">
        <v>28.2</v>
      </c>
      <c r="I138" s="208"/>
      <c r="J138" s="203"/>
      <c r="K138" s="203"/>
      <c r="L138" s="209"/>
      <c r="M138" s="210"/>
      <c r="N138" s="211"/>
      <c r="O138" s="211"/>
      <c r="P138" s="211"/>
      <c r="Q138" s="211"/>
      <c r="R138" s="211"/>
      <c r="S138" s="211"/>
      <c r="T138" s="212"/>
      <c r="AT138" s="213" t="s">
        <v>152</v>
      </c>
      <c r="AU138" s="213" t="s">
        <v>86</v>
      </c>
      <c r="AV138" s="11" t="s">
        <v>86</v>
      </c>
      <c r="AW138" s="11" t="s">
        <v>41</v>
      </c>
      <c r="AX138" s="11" t="s">
        <v>25</v>
      </c>
      <c r="AY138" s="213" t="s">
        <v>143</v>
      </c>
    </row>
    <row r="139" spans="2:65" s="1" customFormat="1" ht="38.25" customHeight="1">
      <c r="B139" s="39"/>
      <c r="C139" s="190" t="s">
        <v>268</v>
      </c>
      <c r="D139" s="190" t="s">
        <v>145</v>
      </c>
      <c r="E139" s="191" t="s">
        <v>269</v>
      </c>
      <c r="F139" s="192" t="s">
        <v>270</v>
      </c>
      <c r="G139" s="193" t="s">
        <v>148</v>
      </c>
      <c r="H139" s="194">
        <v>28.2</v>
      </c>
      <c r="I139" s="195"/>
      <c r="J139" s="196">
        <f>ROUND(I139*H139,2)</f>
        <v>0</v>
      </c>
      <c r="K139" s="192" t="s">
        <v>149</v>
      </c>
      <c r="L139" s="59"/>
      <c r="M139" s="197" t="s">
        <v>34</v>
      </c>
      <c r="N139" s="198" t="s">
        <v>48</v>
      </c>
      <c r="O139" s="40"/>
      <c r="P139" s="199">
        <f>O139*H139</f>
        <v>0</v>
      </c>
      <c r="Q139" s="199">
        <v>0</v>
      </c>
      <c r="R139" s="199">
        <f>Q139*H139</f>
        <v>0</v>
      </c>
      <c r="S139" s="199">
        <v>0</v>
      </c>
      <c r="T139" s="200">
        <f>S139*H139</f>
        <v>0</v>
      </c>
      <c r="AR139" s="22" t="s">
        <v>150</v>
      </c>
      <c r="AT139" s="22" t="s">
        <v>145</v>
      </c>
      <c r="AU139" s="22" t="s">
        <v>86</v>
      </c>
      <c r="AY139" s="22" t="s">
        <v>143</v>
      </c>
      <c r="BE139" s="201">
        <f>IF(N139="základní",J139,0)</f>
        <v>0</v>
      </c>
      <c r="BF139" s="201">
        <f>IF(N139="snížená",J139,0)</f>
        <v>0</v>
      </c>
      <c r="BG139" s="201">
        <f>IF(N139="zákl. přenesená",J139,0)</f>
        <v>0</v>
      </c>
      <c r="BH139" s="201">
        <f>IF(N139="sníž. přenesená",J139,0)</f>
        <v>0</v>
      </c>
      <c r="BI139" s="201">
        <f>IF(N139="nulová",J139,0)</f>
        <v>0</v>
      </c>
      <c r="BJ139" s="22" t="s">
        <v>25</v>
      </c>
      <c r="BK139" s="201">
        <f>ROUND(I139*H139,2)</f>
        <v>0</v>
      </c>
      <c r="BL139" s="22" t="s">
        <v>150</v>
      </c>
      <c r="BM139" s="22" t="s">
        <v>271</v>
      </c>
    </row>
    <row r="140" spans="2:65" s="10" customFormat="1" ht="29.85" customHeight="1">
      <c r="B140" s="174"/>
      <c r="C140" s="175"/>
      <c r="D140" s="176" t="s">
        <v>76</v>
      </c>
      <c r="E140" s="188" t="s">
        <v>171</v>
      </c>
      <c r="F140" s="188" t="s">
        <v>272</v>
      </c>
      <c r="G140" s="175"/>
      <c r="H140" s="175"/>
      <c r="I140" s="178"/>
      <c r="J140" s="189">
        <f>BK140</f>
        <v>0</v>
      </c>
      <c r="K140" s="175"/>
      <c r="L140" s="180"/>
      <c r="M140" s="181"/>
      <c r="N140" s="182"/>
      <c r="O140" s="182"/>
      <c r="P140" s="183">
        <f>SUM(P141:P143)</f>
        <v>0</v>
      </c>
      <c r="Q140" s="182"/>
      <c r="R140" s="183">
        <f>SUM(R141:R143)</f>
        <v>56.103099999999998</v>
      </c>
      <c r="S140" s="182"/>
      <c r="T140" s="184">
        <f>SUM(T141:T143)</f>
        <v>0</v>
      </c>
      <c r="AR140" s="185" t="s">
        <v>25</v>
      </c>
      <c r="AT140" s="186" t="s">
        <v>76</v>
      </c>
      <c r="AU140" s="186" t="s">
        <v>25</v>
      </c>
      <c r="AY140" s="185" t="s">
        <v>143</v>
      </c>
      <c r="BK140" s="187">
        <f>SUM(BK141:BK143)</f>
        <v>0</v>
      </c>
    </row>
    <row r="141" spans="2:65" s="1" customFormat="1" ht="25.5" customHeight="1">
      <c r="B141" s="39"/>
      <c r="C141" s="190" t="s">
        <v>273</v>
      </c>
      <c r="D141" s="190" t="s">
        <v>145</v>
      </c>
      <c r="E141" s="191" t="s">
        <v>274</v>
      </c>
      <c r="F141" s="192" t="s">
        <v>275</v>
      </c>
      <c r="G141" s="193" t="s">
        <v>148</v>
      </c>
      <c r="H141" s="194">
        <v>74</v>
      </c>
      <c r="I141" s="195"/>
      <c r="J141" s="196">
        <f>ROUND(I141*H141,2)</f>
        <v>0</v>
      </c>
      <c r="K141" s="192" t="s">
        <v>34</v>
      </c>
      <c r="L141" s="59"/>
      <c r="M141" s="197" t="s">
        <v>34</v>
      </c>
      <c r="N141" s="198" t="s">
        <v>48</v>
      </c>
      <c r="O141" s="40"/>
      <c r="P141" s="199">
        <f>O141*H141</f>
        <v>0</v>
      </c>
      <c r="Q141" s="199">
        <v>0.38624999999999998</v>
      </c>
      <c r="R141" s="199">
        <f>Q141*H141</f>
        <v>28.5825</v>
      </c>
      <c r="S141" s="199">
        <v>0</v>
      </c>
      <c r="T141" s="200">
        <f>S141*H141</f>
        <v>0</v>
      </c>
      <c r="AR141" s="22" t="s">
        <v>150</v>
      </c>
      <c r="AT141" s="22" t="s">
        <v>145</v>
      </c>
      <c r="AU141" s="22" t="s">
        <v>86</v>
      </c>
      <c r="AY141" s="22" t="s">
        <v>143</v>
      </c>
      <c r="BE141" s="201">
        <f>IF(N141="základní",J141,0)</f>
        <v>0</v>
      </c>
      <c r="BF141" s="201">
        <f>IF(N141="snížená",J141,0)</f>
        <v>0</v>
      </c>
      <c r="BG141" s="201">
        <f>IF(N141="zákl. přenesená",J141,0)</f>
        <v>0</v>
      </c>
      <c r="BH141" s="201">
        <f>IF(N141="sníž. přenesená",J141,0)</f>
        <v>0</v>
      </c>
      <c r="BI141" s="201">
        <f>IF(N141="nulová",J141,0)</f>
        <v>0</v>
      </c>
      <c r="BJ141" s="22" t="s">
        <v>25</v>
      </c>
      <c r="BK141" s="201">
        <f>ROUND(I141*H141,2)</f>
        <v>0</v>
      </c>
      <c r="BL141" s="22" t="s">
        <v>150</v>
      </c>
      <c r="BM141" s="22" t="s">
        <v>276</v>
      </c>
    </row>
    <row r="142" spans="2:65" s="1" customFormat="1" ht="25.5" customHeight="1">
      <c r="B142" s="39"/>
      <c r="C142" s="190" t="s">
        <v>277</v>
      </c>
      <c r="D142" s="190" t="s">
        <v>145</v>
      </c>
      <c r="E142" s="191" t="s">
        <v>278</v>
      </c>
      <c r="F142" s="192" t="s">
        <v>279</v>
      </c>
      <c r="G142" s="193" t="s">
        <v>148</v>
      </c>
      <c r="H142" s="194">
        <v>74</v>
      </c>
      <c r="I142" s="195"/>
      <c r="J142" s="196">
        <f>ROUND(I142*H142,2)</f>
        <v>0</v>
      </c>
      <c r="K142" s="192" t="s">
        <v>149</v>
      </c>
      <c r="L142" s="59"/>
      <c r="M142" s="197" t="s">
        <v>34</v>
      </c>
      <c r="N142" s="198" t="s">
        <v>48</v>
      </c>
      <c r="O142" s="40"/>
      <c r="P142" s="199">
        <f>O142*H142</f>
        <v>0</v>
      </c>
      <c r="Q142" s="199">
        <v>0.37190000000000001</v>
      </c>
      <c r="R142" s="199">
        <f>Q142*H142</f>
        <v>27.520600000000002</v>
      </c>
      <c r="S142" s="199">
        <v>0</v>
      </c>
      <c r="T142" s="200">
        <f>S142*H142</f>
        <v>0</v>
      </c>
      <c r="AR142" s="22" t="s">
        <v>150</v>
      </c>
      <c r="AT142" s="22" t="s">
        <v>145</v>
      </c>
      <c r="AU142" s="22" t="s">
        <v>86</v>
      </c>
      <c r="AY142" s="22" t="s">
        <v>143</v>
      </c>
      <c r="BE142" s="201">
        <f>IF(N142="základní",J142,0)</f>
        <v>0</v>
      </c>
      <c r="BF142" s="201">
        <f>IF(N142="snížená",J142,0)</f>
        <v>0</v>
      </c>
      <c r="BG142" s="201">
        <f>IF(N142="zákl. přenesená",J142,0)</f>
        <v>0</v>
      </c>
      <c r="BH142" s="201">
        <f>IF(N142="sníž. přenesená",J142,0)</f>
        <v>0</v>
      </c>
      <c r="BI142" s="201">
        <f>IF(N142="nulová",J142,0)</f>
        <v>0</v>
      </c>
      <c r="BJ142" s="22" t="s">
        <v>25</v>
      </c>
      <c r="BK142" s="201">
        <f>ROUND(I142*H142,2)</f>
        <v>0</v>
      </c>
      <c r="BL142" s="22" t="s">
        <v>150</v>
      </c>
      <c r="BM142" s="22" t="s">
        <v>280</v>
      </c>
    </row>
    <row r="143" spans="2:65" s="11" customFormat="1" ht="13.5">
      <c r="B143" s="202"/>
      <c r="C143" s="203"/>
      <c r="D143" s="204" t="s">
        <v>152</v>
      </c>
      <c r="E143" s="205" t="s">
        <v>34</v>
      </c>
      <c r="F143" s="206" t="s">
        <v>257</v>
      </c>
      <c r="G143" s="203"/>
      <c r="H143" s="207">
        <v>74</v>
      </c>
      <c r="I143" s="208"/>
      <c r="J143" s="203"/>
      <c r="K143" s="203"/>
      <c r="L143" s="209"/>
      <c r="M143" s="210"/>
      <c r="N143" s="211"/>
      <c r="O143" s="211"/>
      <c r="P143" s="211"/>
      <c r="Q143" s="211"/>
      <c r="R143" s="211"/>
      <c r="S143" s="211"/>
      <c r="T143" s="212"/>
      <c r="AT143" s="213" t="s">
        <v>152</v>
      </c>
      <c r="AU143" s="213" t="s">
        <v>86</v>
      </c>
      <c r="AV143" s="11" t="s">
        <v>86</v>
      </c>
      <c r="AW143" s="11" t="s">
        <v>41</v>
      </c>
      <c r="AX143" s="11" t="s">
        <v>25</v>
      </c>
      <c r="AY143" s="213" t="s">
        <v>143</v>
      </c>
    </row>
    <row r="144" spans="2:65" s="10" customFormat="1" ht="29.85" customHeight="1">
      <c r="B144" s="174"/>
      <c r="C144" s="175"/>
      <c r="D144" s="176" t="s">
        <v>76</v>
      </c>
      <c r="E144" s="188" t="s">
        <v>189</v>
      </c>
      <c r="F144" s="188" t="s">
        <v>281</v>
      </c>
      <c r="G144" s="175"/>
      <c r="H144" s="175"/>
      <c r="I144" s="178"/>
      <c r="J144" s="189">
        <f>BK144</f>
        <v>0</v>
      </c>
      <c r="K144" s="175"/>
      <c r="L144" s="180"/>
      <c r="M144" s="181"/>
      <c r="N144" s="182"/>
      <c r="O144" s="182"/>
      <c r="P144" s="183">
        <f>SUM(P145:P167)</f>
        <v>0</v>
      </c>
      <c r="Q144" s="182"/>
      <c r="R144" s="183">
        <f>SUM(R145:R167)</f>
        <v>3.0525800000000003</v>
      </c>
      <c r="S144" s="182"/>
      <c r="T144" s="184">
        <f>SUM(T145:T167)</f>
        <v>0</v>
      </c>
      <c r="AR144" s="185" t="s">
        <v>25</v>
      </c>
      <c r="AT144" s="186" t="s">
        <v>76</v>
      </c>
      <c r="AU144" s="186" t="s">
        <v>25</v>
      </c>
      <c r="AY144" s="185" t="s">
        <v>143</v>
      </c>
      <c r="BK144" s="187">
        <f>SUM(BK145:BK167)</f>
        <v>0</v>
      </c>
    </row>
    <row r="145" spans="2:65" s="1" customFormat="1" ht="38.25" customHeight="1">
      <c r="B145" s="39"/>
      <c r="C145" s="190" t="s">
        <v>282</v>
      </c>
      <c r="D145" s="190" t="s">
        <v>145</v>
      </c>
      <c r="E145" s="191" t="s">
        <v>283</v>
      </c>
      <c r="F145" s="192" t="s">
        <v>284</v>
      </c>
      <c r="G145" s="193" t="s">
        <v>161</v>
      </c>
      <c r="H145" s="194">
        <v>3</v>
      </c>
      <c r="I145" s="195"/>
      <c r="J145" s="196">
        <f>ROUND(I145*H145,2)</f>
        <v>0</v>
      </c>
      <c r="K145" s="192" t="s">
        <v>149</v>
      </c>
      <c r="L145" s="59"/>
      <c r="M145" s="197" t="s">
        <v>34</v>
      </c>
      <c r="N145" s="198" t="s">
        <v>48</v>
      </c>
      <c r="O145" s="40"/>
      <c r="P145" s="199">
        <f>O145*H145</f>
        <v>0</v>
      </c>
      <c r="Q145" s="199">
        <v>0.15540000000000001</v>
      </c>
      <c r="R145" s="199">
        <f>Q145*H145</f>
        <v>0.46620000000000006</v>
      </c>
      <c r="S145" s="199">
        <v>0</v>
      </c>
      <c r="T145" s="200">
        <f>S145*H145</f>
        <v>0</v>
      </c>
      <c r="AR145" s="22" t="s">
        <v>150</v>
      </c>
      <c r="AT145" s="22" t="s">
        <v>145</v>
      </c>
      <c r="AU145" s="22" t="s">
        <v>86</v>
      </c>
      <c r="AY145" s="22" t="s">
        <v>143</v>
      </c>
      <c r="BE145" s="201">
        <f>IF(N145="základní",J145,0)</f>
        <v>0</v>
      </c>
      <c r="BF145" s="201">
        <f>IF(N145="snížená",J145,0)</f>
        <v>0</v>
      </c>
      <c r="BG145" s="201">
        <f>IF(N145="zákl. přenesená",J145,0)</f>
        <v>0</v>
      </c>
      <c r="BH145" s="201">
        <f>IF(N145="sníž. přenesená",J145,0)</f>
        <v>0</v>
      </c>
      <c r="BI145" s="201">
        <f>IF(N145="nulová",J145,0)</f>
        <v>0</v>
      </c>
      <c r="BJ145" s="22" t="s">
        <v>25</v>
      </c>
      <c r="BK145" s="201">
        <f>ROUND(I145*H145,2)</f>
        <v>0</v>
      </c>
      <c r="BL145" s="22" t="s">
        <v>150</v>
      </c>
      <c r="BM145" s="22" t="s">
        <v>285</v>
      </c>
    </row>
    <row r="146" spans="2:65" s="11" customFormat="1" ht="13.5">
      <c r="B146" s="202"/>
      <c r="C146" s="203"/>
      <c r="D146" s="204" t="s">
        <v>152</v>
      </c>
      <c r="E146" s="205" t="s">
        <v>34</v>
      </c>
      <c r="F146" s="206" t="s">
        <v>286</v>
      </c>
      <c r="G146" s="203"/>
      <c r="H146" s="207">
        <v>3</v>
      </c>
      <c r="I146" s="208"/>
      <c r="J146" s="203"/>
      <c r="K146" s="203"/>
      <c r="L146" s="209"/>
      <c r="M146" s="210"/>
      <c r="N146" s="211"/>
      <c r="O146" s="211"/>
      <c r="P146" s="211"/>
      <c r="Q146" s="211"/>
      <c r="R146" s="211"/>
      <c r="S146" s="211"/>
      <c r="T146" s="212"/>
      <c r="AT146" s="213" t="s">
        <v>152</v>
      </c>
      <c r="AU146" s="213" t="s">
        <v>86</v>
      </c>
      <c r="AV146" s="11" t="s">
        <v>86</v>
      </c>
      <c r="AW146" s="11" t="s">
        <v>41</v>
      </c>
      <c r="AX146" s="11" t="s">
        <v>25</v>
      </c>
      <c r="AY146" s="213" t="s">
        <v>143</v>
      </c>
    </row>
    <row r="147" spans="2:65" s="1" customFormat="1" ht="25.5" customHeight="1">
      <c r="B147" s="39"/>
      <c r="C147" s="225" t="s">
        <v>287</v>
      </c>
      <c r="D147" s="225" t="s">
        <v>205</v>
      </c>
      <c r="E147" s="226" t="s">
        <v>288</v>
      </c>
      <c r="F147" s="227" t="s">
        <v>289</v>
      </c>
      <c r="G147" s="228" t="s">
        <v>290</v>
      </c>
      <c r="H147" s="229">
        <v>3</v>
      </c>
      <c r="I147" s="230"/>
      <c r="J147" s="231">
        <f>ROUND(I147*H147,2)</f>
        <v>0</v>
      </c>
      <c r="K147" s="227" t="s">
        <v>149</v>
      </c>
      <c r="L147" s="232"/>
      <c r="M147" s="233" t="s">
        <v>34</v>
      </c>
      <c r="N147" s="234" t="s">
        <v>48</v>
      </c>
      <c r="O147" s="40"/>
      <c r="P147" s="199">
        <f>O147*H147</f>
        <v>0</v>
      </c>
      <c r="Q147" s="199">
        <v>5.8000000000000003E-2</v>
      </c>
      <c r="R147" s="199">
        <f>Q147*H147</f>
        <v>0.17400000000000002</v>
      </c>
      <c r="S147" s="199">
        <v>0</v>
      </c>
      <c r="T147" s="200">
        <f>S147*H147</f>
        <v>0</v>
      </c>
      <c r="AR147" s="22" t="s">
        <v>184</v>
      </c>
      <c r="AT147" s="22" t="s">
        <v>205</v>
      </c>
      <c r="AU147" s="22" t="s">
        <v>86</v>
      </c>
      <c r="AY147" s="22" t="s">
        <v>143</v>
      </c>
      <c r="BE147" s="201">
        <f>IF(N147="základní",J147,0)</f>
        <v>0</v>
      </c>
      <c r="BF147" s="201">
        <f>IF(N147="snížená",J147,0)</f>
        <v>0</v>
      </c>
      <c r="BG147" s="201">
        <f>IF(N147="zákl. přenesená",J147,0)</f>
        <v>0</v>
      </c>
      <c r="BH147" s="201">
        <f>IF(N147="sníž. přenesená",J147,0)</f>
        <v>0</v>
      </c>
      <c r="BI147" s="201">
        <f>IF(N147="nulová",J147,0)</f>
        <v>0</v>
      </c>
      <c r="BJ147" s="22" t="s">
        <v>25</v>
      </c>
      <c r="BK147" s="201">
        <f>ROUND(I147*H147,2)</f>
        <v>0</v>
      </c>
      <c r="BL147" s="22" t="s">
        <v>150</v>
      </c>
      <c r="BM147" s="22" t="s">
        <v>291</v>
      </c>
    </row>
    <row r="148" spans="2:65" s="1" customFormat="1" ht="25.5" customHeight="1">
      <c r="B148" s="39"/>
      <c r="C148" s="190" t="s">
        <v>292</v>
      </c>
      <c r="D148" s="190" t="s">
        <v>145</v>
      </c>
      <c r="E148" s="191" t="s">
        <v>293</v>
      </c>
      <c r="F148" s="192" t="s">
        <v>294</v>
      </c>
      <c r="G148" s="193" t="s">
        <v>161</v>
      </c>
      <c r="H148" s="194">
        <v>71</v>
      </c>
      <c r="I148" s="195"/>
      <c r="J148" s="196">
        <f>ROUND(I148*H148,2)</f>
        <v>0</v>
      </c>
      <c r="K148" s="192" t="s">
        <v>149</v>
      </c>
      <c r="L148" s="59"/>
      <c r="M148" s="197" t="s">
        <v>34</v>
      </c>
      <c r="N148" s="198" t="s">
        <v>48</v>
      </c>
      <c r="O148" s="40"/>
      <c r="P148" s="199">
        <f>O148*H148</f>
        <v>0</v>
      </c>
      <c r="Q148" s="199">
        <v>3.0000000000000001E-5</v>
      </c>
      <c r="R148" s="199">
        <f>Q148*H148</f>
        <v>2.1299999999999999E-3</v>
      </c>
      <c r="S148" s="199">
        <v>0</v>
      </c>
      <c r="T148" s="200">
        <f>S148*H148</f>
        <v>0</v>
      </c>
      <c r="AR148" s="22" t="s">
        <v>150</v>
      </c>
      <c r="AT148" s="22" t="s">
        <v>145</v>
      </c>
      <c r="AU148" s="22" t="s">
        <v>86</v>
      </c>
      <c r="AY148" s="22" t="s">
        <v>143</v>
      </c>
      <c r="BE148" s="201">
        <f>IF(N148="základní",J148,0)</f>
        <v>0</v>
      </c>
      <c r="BF148" s="201">
        <f>IF(N148="snížená",J148,0)</f>
        <v>0</v>
      </c>
      <c r="BG148" s="201">
        <f>IF(N148="zákl. přenesená",J148,0)</f>
        <v>0</v>
      </c>
      <c r="BH148" s="201">
        <f>IF(N148="sníž. přenesená",J148,0)</f>
        <v>0</v>
      </c>
      <c r="BI148" s="201">
        <f>IF(N148="nulová",J148,0)</f>
        <v>0</v>
      </c>
      <c r="BJ148" s="22" t="s">
        <v>25</v>
      </c>
      <c r="BK148" s="201">
        <f>ROUND(I148*H148,2)</f>
        <v>0</v>
      </c>
      <c r="BL148" s="22" t="s">
        <v>150</v>
      </c>
      <c r="BM148" s="22" t="s">
        <v>295</v>
      </c>
    </row>
    <row r="149" spans="2:65" s="11" customFormat="1" ht="13.5">
      <c r="B149" s="202"/>
      <c r="C149" s="203"/>
      <c r="D149" s="204" t="s">
        <v>152</v>
      </c>
      <c r="E149" s="205" t="s">
        <v>34</v>
      </c>
      <c r="F149" s="206" t="s">
        <v>296</v>
      </c>
      <c r="G149" s="203"/>
      <c r="H149" s="207">
        <v>71</v>
      </c>
      <c r="I149" s="208"/>
      <c r="J149" s="203"/>
      <c r="K149" s="203"/>
      <c r="L149" s="209"/>
      <c r="M149" s="210"/>
      <c r="N149" s="211"/>
      <c r="O149" s="211"/>
      <c r="P149" s="211"/>
      <c r="Q149" s="211"/>
      <c r="R149" s="211"/>
      <c r="S149" s="211"/>
      <c r="T149" s="212"/>
      <c r="AT149" s="213" t="s">
        <v>152</v>
      </c>
      <c r="AU149" s="213" t="s">
        <v>86</v>
      </c>
      <c r="AV149" s="11" t="s">
        <v>86</v>
      </c>
      <c r="AW149" s="11" t="s">
        <v>41</v>
      </c>
      <c r="AX149" s="11" t="s">
        <v>25</v>
      </c>
      <c r="AY149" s="213" t="s">
        <v>143</v>
      </c>
    </row>
    <row r="150" spans="2:65" s="1" customFormat="1" ht="16.5" customHeight="1">
      <c r="B150" s="39"/>
      <c r="C150" s="190" t="s">
        <v>297</v>
      </c>
      <c r="D150" s="190" t="s">
        <v>145</v>
      </c>
      <c r="E150" s="191" t="s">
        <v>298</v>
      </c>
      <c r="F150" s="192" t="s">
        <v>299</v>
      </c>
      <c r="G150" s="193" t="s">
        <v>290</v>
      </c>
      <c r="H150" s="194">
        <v>5</v>
      </c>
      <c r="I150" s="195"/>
      <c r="J150" s="196">
        <f>ROUND(I150*H150,2)</f>
        <v>0</v>
      </c>
      <c r="K150" s="192" t="s">
        <v>149</v>
      </c>
      <c r="L150" s="59"/>
      <c r="M150" s="197" t="s">
        <v>34</v>
      </c>
      <c r="N150" s="198" t="s">
        <v>48</v>
      </c>
      <c r="O150" s="40"/>
      <c r="P150" s="199">
        <f>O150*H150</f>
        <v>0</v>
      </c>
      <c r="Q150" s="199">
        <v>0</v>
      </c>
      <c r="R150" s="199">
        <f>Q150*H150</f>
        <v>0</v>
      </c>
      <c r="S150" s="199">
        <v>0</v>
      </c>
      <c r="T150" s="200">
        <f>S150*H150</f>
        <v>0</v>
      </c>
      <c r="AR150" s="22" t="s">
        <v>150</v>
      </c>
      <c r="AT150" s="22" t="s">
        <v>145</v>
      </c>
      <c r="AU150" s="22" t="s">
        <v>86</v>
      </c>
      <c r="AY150" s="22" t="s">
        <v>143</v>
      </c>
      <c r="BE150" s="201">
        <f>IF(N150="základní",J150,0)</f>
        <v>0</v>
      </c>
      <c r="BF150" s="201">
        <f>IF(N150="snížená",J150,0)</f>
        <v>0</v>
      </c>
      <c r="BG150" s="201">
        <f>IF(N150="zákl. přenesená",J150,0)</f>
        <v>0</v>
      </c>
      <c r="BH150" s="201">
        <f>IF(N150="sníž. přenesená",J150,0)</f>
        <v>0</v>
      </c>
      <c r="BI150" s="201">
        <f>IF(N150="nulová",J150,0)</f>
        <v>0</v>
      </c>
      <c r="BJ150" s="22" t="s">
        <v>25</v>
      </c>
      <c r="BK150" s="201">
        <f>ROUND(I150*H150,2)</f>
        <v>0</v>
      </c>
      <c r="BL150" s="22" t="s">
        <v>150</v>
      </c>
      <c r="BM150" s="22" t="s">
        <v>300</v>
      </c>
    </row>
    <row r="151" spans="2:65" s="11" customFormat="1" ht="13.5">
      <c r="B151" s="202"/>
      <c r="C151" s="203"/>
      <c r="D151" s="204" t="s">
        <v>152</v>
      </c>
      <c r="E151" s="205" t="s">
        <v>34</v>
      </c>
      <c r="F151" s="206" t="s">
        <v>301</v>
      </c>
      <c r="G151" s="203"/>
      <c r="H151" s="207">
        <v>5</v>
      </c>
      <c r="I151" s="208"/>
      <c r="J151" s="203"/>
      <c r="K151" s="203"/>
      <c r="L151" s="209"/>
      <c r="M151" s="210"/>
      <c r="N151" s="211"/>
      <c r="O151" s="211"/>
      <c r="P151" s="211"/>
      <c r="Q151" s="211"/>
      <c r="R151" s="211"/>
      <c r="S151" s="211"/>
      <c r="T151" s="212"/>
      <c r="AT151" s="213" t="s">
        <v>152</v>
      </c>
      <c r="AU151" s="213" t="s">
        <v>86</v>
      </c>
      <c r="AV151" s="11" t="s">
        <v>86</v>
      </c>
      <c r="AW151" s="11" t="s">
        <v>41</v>
      </c>
      <c r="AX151" s="11" t="s">
        <v>25</v>
      </c>
      <c r="AY151" s="213" t="s">
        <v>143</v>
      </c>
    </row>
    <row r="152" spans="2:65" s="1" customFormat="1" ht="127.5" customHeight="1">
      <c r="B152" s="39"/>
      <c r="C152" s="225" t="s">
        <v>302</v>
      </c>
      <c r="D152" s="225" t="s">
        <v>205</v>
      </c>
      <c r="E152" s="226" t="s">
        <v>303</v>
      </c>
      <c r="F152" s="227" t="s">
        <v>304</v>
      </c>
      <c r="G152" s="228" t="s">
        <v>290</v>
      </c>
      <c r="H152" s="229">
        <v>1</v>
      </c>
      <c r="I152" s="230"/>
      <c r="J152" s="231">
        <f>ROUND(I152*H152,2)</f>
        <v>0</v>
      </c>
      <c r="K152" s="227" t="s">
        <v>34</v>
      </c>
      <c r="L152" s="232"/>
      <c r="M152" s="233" t="s">
        <v>34</v>
      </c>
      <c r="N152" s="234" t="s">
        <v>48</v>
      </c>
      <c r="O152" s="40"/>
      <c r="P152" s="199">
        <f>O152*H152</f>
        <v>0</v>
      </c>
      <c r="Q152" s="199">
        <v>0</v>
      </c>
      <c r="R152" s="199">
        <f>Q152*H152</f>
        <v>0</v>
      </c>
      <c r="S152" s="199">
        <v>0</v>
      </c>
      <c r="T152" s="200">
        <f>S152*H152</f>
        <v>0</v>
      </c>
      <c r="AR152" s="22" t="s">
        <v>184</v>
      </c>
      <c r="AT152" s="22" t="s">
        <v>205</v>
      </c>
      <c r="AU152" s="22" t="s">
        <v>86</v>
      </c>
      <c r="AY152" s="22" t="s">
        <v>143</v>
      </c>
      <c r="BE152" s="201">
        <f>IF(N152="základní",J152,0)</f>
        <v>0</v>
      </c>
      <c r="BF152" s="201">
        <f>IF(N152="snížená",J152,0)</f>
        <v>0</v>
      </c>
      <c r="BG152" s="201">
        <f>IF(N152="zákl. přenesená",J152,0)</f>
        <v>0</v>
      </c>
      <c r="BH152" s="201">
        <f>IF(N152="sníž. přenesená",J152,0)</f>
        <v>0</v>
      </c>
      <c r="BI152" s="201">
        <f>IF(N152="nulová",J152,0)</f>
        <v>0</v>
      </c>
      <c r="BJ152" s="22" t="s">
        <v>25</v>
      </c>
      <c r="BK152" s="201">
        <f>ROUND(I152*H152,2)</f>
        <v>0</v>
      </c>
      <c r="BL152" s="22" t="s">
        <v>150</v>
      </c>
      <c r="BM152" s="22" t="s">
        <v>305</v>
      </c>
    </row>
    <row r="153" spans="2:65" s="11" customFormat="1" ht="13.5">
      <c r="B153" s="202"/>
      <c r="C153" s="203"/>
      <c r="D153" s="204" t="s">
        <v>152</v>
      </c>
      <c r="E153" s="205" t="s">
        <v>34</v>
      </c>
      <c r="F153" s="206" t="s">
        <v>306</v>
      </c>
      <c r="G153" s="203"/>
      <c r="H153" s="207">
        <v>1</v>
      </c>
      <c r="I153" s="208"/>
      <c r="J153" s="203"/>
      <c r="K153" s="203"/>
      <c r="L153" s="209"/>
      <c r="M153" s="210"/>
      <c r="N153" s="211"/>
      <c r="O153" s="211"/>
      <c r="P153" s="211"/>
      <c r="Q153" s="211"/>
      <c r="R153" s="211"/>
      <c r="S153" s="211"/>
      <c r="T153" s="212"/>
      <c r="AT153" s="213" t="s">
        <v>152</v>
      </c>
      <c r="AU153" s="213" t="s">
        <v>86</v>
      </c>
      <c r="AV153" s="11" t="s">
        <v>86</v>
      </c>
      <c r="AW153" s="11" t="s">
        <v>41</v>
      </c>
      <c r="AX153" s="11" t="s">
        <v>25</v>
      </c>
      <c r="AY153" s="213" t="s">
        <v>143</v>
      </c>
    </row>
    <row r="154" spans="2:65" s="1" customFormat="1" ht="153" customHeight="1">
      <c r="B154" s="39"/>
      <c r="C154" s="225" t="s">
        <v>307</v>
      </c>
      <c r="D154" s="225" t="s">
        <v>205</v>
      </c>
      <c r="E154" s="226" t="s">
        <v>308</v>
      </c>
      <c r="F154" s="227" t="s">
        <v>309</v>
      </c>
      <c r="G154" s="228" t="s">
        <v>290</v>
      </c>
      <c r="H154" s="229">
        <v>4</v>
      </c>
      <c r="I154" s="230"/>
      <c r="J154" s="231">
        <f>ROUND(I154*H154,2)</f>
        <v>0</v>
      </c>
      <c r="K154" s="227" t="s">
        <v>34</v>
      </c>
      <c r="L154" s="232"/>
      <c r="M154" s="233" t="s">
        <v>34</v>
      </c>
      <c r="N154" s="234" t="s">
        <v>48</v>
      </c>
      <c r="O154" s="40"/>
      <c r="P154" s="199">
        <f>O154*H154</f>
        <v>0</v>
      </c>
      <c r="Q154" s="199">
        <v>0</v>
      </c>
      <c r="R154" s="199">
        <f>Q154*H154</f>
        <v>0</v>
      </c>
      <c r="S154" s="199">
        <v>0</v>
      </c>
      <c r="T154" s="200">
        <f>S154*H154</f>
        <v>0</v>
      </c>
      <c r="AR154" s="22" t="s">
        <v>184</v>
      </c>
      <c r="AT154" s="22" t="s">
        <v>205</v>
      </c>
      <c r="AU154" s="22" t="s">
        <v>86</v>
      </c>
      <c r="AY154" s="22" t="s">
        <v>143</v>
      </c>
      <c r="BE154" s="201">
        <f>IF(N154="základní",J154,0)</f>
        <v>0</v>
      </c>
      <c r="BF154" s="201">
        <f>IF(N154="snížená",J154,0)</f>
        <v>0</v>
      </c>
      <c r="BG154" s="201">
        <f>IF(N154="zákl. přenesená",J154,0)</f>
        <v>0</v>
      </c>
      <c r="BH154" s="201">
        <f>IF(N154="sníž. přenesená",J154,0)</f>
        <v>0</v>
      </c>
      <c r="BI154" s="201">
        <f>IF(N154="nulová",J154,0)</f>
        <v>0</v>
      </c>
      <c r="BJ154" s="22" t="s">
        <v>25</v>
      </c>
      <c r="BK154" s="201">
        <f>ROUND(I154*H154,2)</f>
        <v>0</v>
      </c>
      <c r="BL154" s="22" t="s">
        <v>150</v>
      </c>
      <c r="BM154" s="22" t="s">
        <v>310</v>
      </c>
    </row>
    <row r="155" spans="2:65" s="11" customFormat="1" ht="13.5">
      <c r="B155" s="202"/>
      <c r="C155" s="203"/>
      <c r="D155" s="204" t="s">
        <v>152</v>
      </c>
      <c r="E155" s="205" t="s">
        <v>34</v>
      </c>
      <c r="F155" s="206" t="s">
        <v>311</v>
      </c>
      <c r="G155" s="203"/>
      <c r="H155" s="207">
        <v>4</v>
      </c>
      <c r="I155" s="208"/>
      <c r="J155" s="203"/>
      <c r="K155" s="203"/>
      <c r="L155" s="209"/>
      <c r="M155" s="210"/>
      <c r="N155" s="211"/>
      <c r="O155" s="211"/>
      <c r="P155" s="211"/>
      <c r="Q155" s="211"/>
      <c r="R155" s="211"/>
      <c r="S155" s="211"/>
      <c r="T155" s="212"/>
      <c r="AT155" s="213" t="s">
        <v>152</v>
      </c>
      <c r="AU155" s="213" t="s">
        <v>86</v>
      </c>
      <c r="AV155" s="11" t="s">
        <v>86</v>
      </c>
      <c r="AW155" s="11" t="s">
        <v>41</v>
      </c>
      <c r="AX155" s="11" t="s">
        <v>25</v>
      </c>
      <c r="AY155" s="213" t="s">
        <v>143</v>
      </c>
    </row>
    <row r="156" spans="2:65" s="1" customFormat="1" ht="16.5" customHeight="1">
      <c r="B156" s="39"/>
      <c r="C156" s="190" t="s">
        <v>312</v>
      </c>
      <c r="D156" s="190" t="s">
        <v>145</v>
      </c>
      <c r="E156" s="191" t="s">
        <v>313</v>
      </c>
      <c r="F156" s="192" t="s">
        <v>314</v>
      </c>
      <c r="G156" s="193" t="s">
        <v>290</v>
      </c>
      <c r="H156" s="194">
        <v>1</v>
      </c>
      <c r="I156" s="195"/>
      <c r="J156" s="196">
        <f>ROUND(I156*H156,2)</f>
        <v>0</v>
      </c>
      <c r="K156" s="192" t="s">
        <v>149</v>
      </c>
      <c r="L156" s="59"/>
      <c r="M156" s="197" t="s">
        <v>34</v>
      </c>
      <c r="N156" s="198" t="s">
        <v>48</v>
      </c>
      <c r="O156" s="40"/>
      <c r="P156" s="199">
        <f>O156*H156</f>
        <v>0</v>
      </c>
      <c r="Q156" s="199">
        <v>7.2870000000000004E-2</v>
      </c>
      <c r="R156" s="199">
        <f>Q156*H156</f>
        <v>7.2870000000000004E-2</v>
      </c>
      <c r="S156" s="199">
        <v>0</v>
      </c>
      <c r="T156" s="200">
        <f>S156*H156</f>
        <v>0</v>
      </c>
      <c r="AR156" s="22" t="s">
        <v>150</v>
      </c>
      <c r="AT156" s="22" t="s">
        <v>145</v>
      </c>
      <c r="AU156" s="22" t="s">
        <v>86</v>
      </c>
      <c r="AY156" s="22" t="s">
        <v>143</v>
      </c>
      <c r="BE156" s="201">
        <f>IF(N156="základní",J156,0)</f>
        <v>0</v>
      </c>
      <c r="BF156" s="201">
        <f>IF(N156="snížená",J156,0)</f>
        <v>0</v>
      </c>
      <c r="BG156" s="201">
        <f>IF(N156="zákl. přenesená",J156,0)</f>
        <v>0</v>
      </c>
      <c r="BH156" s="201">
        <f>IF(N156="sníž. přenesená",J156,0)</f>
        <v>0</v>
      </c>
      <c r="BI156" s="201">
        <f>IF(N156="nulová",J156,0)</f>
        <v>0</v>
      </c>
      <c r="BJ156" s="22" t="s">
        <v>25</v>
      </c>
      <c r="BK156" s="201">
        <f>ROUND(I156*H156,2)</f>
        <v>0</v>
      </c>
      <c r="BL156" s="22" t="s">
        <v>150</v>
      </c>
      <c r="BM156" s="22" t="s">
        <v>315</v>
      </c>
    </row>
    <row r="157" spans="2:65" s="1" customFormat="1" ht="76.5" customHeight="1">
      <c r="B157" s="39"/>
      <c r="C157" s="225" t="s">
        <v>316</v>
      </c>
      <c r="D157" s="225" t="s">
        <v>205</v>
      </c>
      <c r="E157" s="226" t="s">
        <v>317</v>
      </c>
      <c r="F157" s="227" t="s">
        <v>318</v>
      </c>
      <c r="G157" s="228" t="s">
        <v>290</v>
      </c>
      <c r="H157" s="229">
        <v>1</v>
      </c>
      <c r="I157" s="230"/>
      <c r="J157" s="231">
        <f>ROUND(I157*H157,2)</f>
        <v>0</v>
      </c>
      <c r="K157" s="227" t="s">
        <v>34</v>
      </c>
      <c r="L157" s="232"/>
      <c r="M157" s="233" t="s">
        <v>34</v>
      </c>
      <c r="N157" s="234" t="s">
        <v>48</v>
      </c>
      <c r="O157" s="40"/>
      <c r="P157" s="199">
        <f>O157*H157</f>
        <v>0</v>
      </c>
      <c r="Q157" s="199">
        <v>0.01</v>
      </c>
      <c r="R157" s="199">
        <f>Q157*H157</f>
        <v>0.01</v>
      </c>
      <c r="S157" s="199">
        <v>0</v>
      </c>
      <c r="T157" s="200">
        <f>S157*H157</f>
        <v>0</v>
      </c>
      <c r="AR157" s="22" t="s">
        <v>184</v>
      </c>
      <c r="AT157" s="22" t="s">
        <v>205</v>
      </c>
      <c r="AU157" s="22" t="s">
        <v>86</v>
      </c>
      <c r="AY157" s="22" t="s">
        <v>143</v>
      </c>
      <c r="BE157" s="201">
        <f>IF(N157="základní",J157,0)</f>
        <v>0</v>
      </c>
      <c r="BF157" s="201">
        <f>IF(N157="snížená",J157,0)</f>
        <v>0</v>
      </c>
      <c r="BG157" s="201">
        <f>IF(N157="zákl. přenesená",J157,0)</f>
        <v>0</v>
      </c>
      <c r="BH157" s="201">
        <f>IF(N157="sníž. přenesená",J157,0)</f>
        <v>0</v>
      </c>
      <c r="BI157" s="201">
        <f>IF(N157="nulová",J157,0)</f>
        <v>0</v>
      </c>
      <c r="BJ157" s="22" t="s">
        <v>25</v>
      </c>
      <c r="BK157" s="201">
        <f>ROUND(I157*H157,2)</f>
        <v>0</v>
      </c>
      <c r="BL157" s="22" t="s">
        <v>150</v>
      </c>
      <c r="BM157" s="22" t="s">
        <v>319</v>
      </c>
    </row>
    <row r="158" spans="2:65" s="11" customFormat="1" ht="13.5">
      <c r="B158" s="202"/>
      <c r="C158" s="203"/>
      <c r="D158" s="204" t="s">
        <v>152</v>
      </c>
      <c r="E158" s="205" t="s">
        <v>34</v>
      </c>
      <c r="F158" s="206" t="s">
        <v>320</v>
      </c>
      <c r="G158" s="203"/>
      <c r="H158" s="207">
        <v>1</v>
      </c>
      <c r="I158" s="208"/>
      <c r="J158" s="203"/>
      <c r="K158" s="203"/>
      <c r="L158" s="209"/>
      <c r="M158" s="210"/>
      <c r="N158" s="211"/>
      <c r="O158" s="211"/>
      <c r="P158" s="211"/>
      <c r="Q158" s="211"/>
      <c r="R158" s="211"/>
      <c r="S158" s="211"/>
      <c r="T158" s="212"/>
      <c r="AT158" s="213" t="s">
        <v>152</v>
      </c>
      <c r="AU158" s="213" t="s">
        <v>86</v>
      </c>
      <c r="AV158" s="11" t="s">
        <v>86</v>
      </c>
      <c r="AW158" s="11" t="s">
        <v>41</v>
      </c>
      <c r="AX158" s="11" t="s">
        <v>25</v>
      </c>
      <c r="AY158" s="213" t="s">
        <v>143</v>
      </c>
    </row>
    <row r="159" spans="2:65" s="1" customFormat="1" ht="16.5" customHeight="1">
      <c r="B159" s="39"/>
      <c r="C159" s="190" t="s">
        <v>321</v>
      </c>
      <c r="D159" s="190" t="s">
        <v>145</v>
      </c>
      <c r="E159" s="191" t="s">
        <v>322</v>
      </c>
      <c r="F159" s="192" t="s">
        <v>323</v>
      </c>
      <c r="G159" s="193" t="s">
        <v>290</v>
      </c>
      <c r="H159" s="194">
        <v>2</v>
      </c>
      <c r="I159" s="195"/>
      <c r="J159" s="196">
        <f>ROUND(I159*H159,2)</f>
        <v>0</v>
      </c>
      <c r="K159" s="192" t="s">
        <v>149</v>
      </c>
      <c r="L159" s="59"/>
      <c r="M159" s="197" t="s">
        <v>34</v>
      </c>
      <c r="N159" s="198" t="s">
        <v>48</v>
      </c>
      <c r="O159" s="40"/>
      <c r="P159" s="199">
        <f>O159*H159</f>
        <v>0</v>
      </c>
      <c r="Q159" s="199">
        <v>1.16E-3</v>
      </c>
      <c r="R159" s="199">
        <f>Q159*H159</f>
        <v>2.32E-3</v>
      </c>
      <c r="S159" s="199">
        <v>0</v>
      </c>
      <c r="T159" s="200">
        <f>S159*H159</f>
        <v>0</v>
      </c>
      <c r="AR159" s="22" t="s">
        <v>150</v>
      </c>
      <c r="AT159" s="22" t="s">
        <v>145</v>
      </c>
      <c r="AU159" s="22" t="s">
        <v>86</v>
      </c>
      <c r="AY159" s="22" t="s">
        <v>143</v>
      </c>
      <c r="BE159" s="201">
        <f>IF(N159="základní",J159,0)</f>
        <v>0</v>
      </c>
      <c r="BF159" s="201">
        <f>IF(N159="snížená",J159,0)</f>
        <v>0</v>
      </c>
      <c r="BG159" s="201">
        <f>IF(N159="zákl. přenesená",J159,0)</f>
        <v>0</v>
      </c>
      <c r="BH159" s="201">
        <f>IF(N159="sníž. přenesená",J159,0)</f>
        <v>0</v>
      </c>
      <c r="BI159" s="201">
        <f>IF(N159="nulová",J159,0)</f>
        <v>0</v>
      </c>
      <c r="BJ159" s="22" t="s">
        <v>25</v>
      </c>
      <c r="BK159" s="201">
        <f>ROUND(I159*H159,2)</f>
        <v>0</v>
      </c>
      <c r="BL159" s="22" t="s">
        <v>150</v>
      </c>
      <c r="BM159" s="22" t="s">
        <v>324</v>
      </c>
    </row>
    <row r="160" spans="2:65" s="11" customFormat="1" ht="13.5">
      <c r="B160" s="202"/>
      <c r="C160" s="203"/>
      <c r="D160" s="204" t="s">
        <v>152</v>
      </c>
      <c r="E160" s="205" t="s">
        <v>34</v>
      </c>
      <c r="F160" s="206" t="s">
        <v>325</v>
      </c>
      <c r="G160" s="203"/>
      <c r="H160" s="207">
        <v>2</v>
      </c>
      <c r="I160" s="208"/>
      <c r="J160" s="203"/>
      <c r="K160" s="203"/>
      <c r="L160" s="209"/>
      <c r="M160" s="210"/>
      <c r="N160" s="211"/>
      <c r="O160" s="211"/>
      <c r="P160" s="211"/>
      <c r="Q160" s="211"/>
      <c r="R160" s="211"/>
      <c r="S160" s="211"/>
      <c r="T160" s="212"/>
      <c r="AT160" s="213" t="s">
        <v>152</v>
      </c>
      <c r="AU160" s="213" t="s">
        <v>86</v>
      </c>
      <c r="AV160" s="11" t="s">
        <v>86</v>
      </c>
      <c r="AW160" s="11" t="s">
        <v>41</v>
      </c>
      <c r="AX160" s="11" t="s">
        <v>25</v>
      </c>
      <c r="AY160" s="213" t="s">
        <v>143</v>
      </c>
    </row>
    <row r="161" spans="2:65" s="1" customFormat="1" ht="76.5" customHeight="1">
      <c r="B161" s="39"/>
      <c r="C161" s="225" t="s">
        <v>326</v>
      </c>
      <c r="D161" s="225" t="s">
        <v>205</v>
      </c>
      <c r="E161" s="226" t="s">
        <v>327</v>
      </c>
      <c r="F161" s="227" t="s">
        <v>328</v>
      </c>
      <c r="G161" s="228" t="s">
        <v>290</v>
      </c>
      <c r="H161" s="229">
        <v>2</v>
      </c>
      <c r="I161" s="230"/>
      <c r="J161" s="231">
        <f>ROUND(I161*H161,2)</f>
        <v>0</v>
      </c>
      <c r="K161" s="227" t="s">
        <v>34</v>
      </c>
      <c r="L161" s="232"/>
      <c r="M161" s="233" t="s">
        <v>34</v>
      </c>
      <c r="N161" s="234" t="s">
        <v>48</v>
      </c>
      <c r="O161" s="40"/>
      <c r="P161" s="199">
        <f>O161*H161</f>
        <v>0</v>
      </c>
      <c r="Q161" s="199">
        <v>3.73E-2</v>
      </c>
      <c r="R161" s="199">
        <f>Q161*H161</f>
        <v>7.46E-2</v>
      </c>
      <c r="S161" s="199">
        <v>0</v>
      </c>
      <c r="T161" s="200">
        <f>S161*H161</f>
        <v>0</v>
      </c>
      <c r="AR161" s="22" t="s">
        <v>184</v>
      </c>
      <c r="AT161" s="22" t="s">
        <v>205</v>
      </c>
      <c r="AU161" s="22" t="s">
        <v>86</v>
      </c>
      <c r="AY161" s="22" t="s">
        <v>143</v>
      </c>
      <c r="BE161" s="201">
        <f>IF(N161="základní",J161,0)</f>
        <v>0</v>
      </c>
      <c r="BF161" s="201">
        <f>IF(N161="snížená",J161,0)</f>
        <v>0</v>
      </c>
      <c r="BG161" s="201">
        <f>IF(N161="zákl. přenesená",J161,0)</f>
        <v>0</v>
      </c>
      <c r="BH161" s="201">
        <f>IF(N161="sníž. přenesená",J161,0)</f>
        <v>0</v>
      </c>
      <c r="BI161" s="201">
        <f>IF(N161="nulová",J161,0)</f>
        <v>0</v>
      </c>
      <c r="BJ161" s="22" t="s">
        <v>25</v>
      </c>
      <c r="BK161" s="201">
        <f>ROUND(I161*H161,2)</f>
        <v>0</v>
      </c>
      <c r="BL161" s="22" t="s">
        <v>150</v>
      </c>
      <c r="BM161" s="22" t="s">
        <v>329</v>
      </c>
    </row>
    <row r="162" spans="2:65" s="11" customFormat="1" ht="13.5">
      <c r="B162" s="202"/>
      <c r="C162" s="203"/>
      <c r="D162" s="204" t="s">
        <v>152</v>
      </c>
      <c r="E162" s="205" t="s">
        <v>34</v>
      </c>
      <c r="F162" s="206" t="s">
        <v>330</v>
      </c>
      <c r="G162" s="203"/>
      <c r="H162" s="207">
        <v>2</v>
      </c>
      <c r="I162" s="208"/>
      <c r="J162" s="203"/>
      <c r="K162" s="203"/>
      <c r="L162" s="209"/>
      <c r="M162" s="210"/>
      <c r="N162" s="211"/>
      <c r="O162" s="211"/>
      <c r="P162" s="211"/>
      <c r="Q162" s="211"/>
      <c r="R162" s="211"/>
      <c r="S162" s="211"/>
      <c r="T162" s="212"/>
      <c r="AT162" s="213" t="s">
        <v>152</v>
      </c>
      <c r="AU162" s="213" t="s">
        <v>86</v>
      </c>
      <c r="AV162" s="11" t="s">
        <v>86</v>
      </c>
      <c r="AW162" s="11" t="s">
        <v>41</v>
      </c>
      <c r="AX162" s="11" t="s">
        <v>25</v>
      </c>
      <c r="AY162" s="213" t="s">
        <v>143</v>
      </c>
    </row>
    <row r="163" spans="2:65" s="1" customFormat="1" ht="25.5" customHeight="1">
      <c r="B163" s="39"/>
      <c r="C163" s="190" t="s">
        <v>331</v>
      </c>
      <c r="D163" s="190" t="s">
        <v>145</v>
      </c>
      <c r="E163" s="191" t="s">
        <v>332</v>
      </c>
      <c r="F163" s="192" t="s">
        <v>333</v>
      </c>
      <c r="G163" s="193" t="s">
        <v>290</v>
      </c>
      <c r="H163" s="194">
        <v>48</v>
      </c>
      <c r="I163" s="195"/>
      <c r="J163" s="196">
        <f>ROUND(I163*H163,2)</f>
        <v>0</v>
      </c>
      <c r="K163" s="192" t="s">
        <v>149</v>
      </c>
      <c r="L163" s="59"/>
      <c r="M163" s="197" t="s">
        <v>34</v>
      </c>
      <c r="N163" s="198" t="s">
        <v>48</v>
      </c>
      <c r="O163" s="40"/>
      <c r="P163" s="199">
        <f>O163*H163</f>
        <v>0</v>
      </c>
      <c r="Q163" s="199">
        <v>2.0000000000000002E-5</v>
      </c>
      <c r="R163" s="199">
        <f>Q163*H163</f>
        <v>9.6000000000000013E-4</v>
      </c>
      <c r="S163" s="199">
        <v>0</v>
      </c>
      <c r="T163" s="200">
        <f>S163*H163</f>
        <v>0</v>
      </c>
      <c r="AR163" s="22" t="s">
        <v>150</v>
      </c>
      <c r="AT163" s="22" t="s">
        <v>145</v>
      </c>
      <c r="AU163" s="22" t="s">
        <v>86</v>
      </c>
      <c r="AY163" s="22" t="s">
        <v>143</v>
      </c>
      <c r="BE163" s="201">
        <f>IF(N163="základní",J163,0)</f>
        <v>0</v>
      </c>
      <c r="BF163" s="201">
        <f>IF(N163="snížená",J163,0)</f>
        <v>0</v>
      </c>
      <c r="BG163" s="201">
        <f>IF(N163="zákl. přenesená",J163,0)</f>
        <v>0</v>
      </c>
      <c r="BH163" s="201">
        <f>IF(N163="sníž. přenesená",J163,0)</f>
        <v>0</v>
      </c>
      <c r="BI163" s="201">
        <f>IF(N163="nulová",J163,0)</f>
        <v>0</v>
      </c>
      <c r="BJ163" s="22" t="s">
        <v>25</v>
      </c>
      <c r="BK163" s="201">
        <f>ROUND(I163*H163,2)</f>
        <v>0</v>
      </c>
      <c r="BL163" s="22" t="s">
        <v>150</v>
      </c>
      <c r="BM163" s="22" t="s">
        <v>334</v>
      </c>
    </row>
    <row r="164" spans="2:65" s="11" customFormat="1" ht="13.5">
      <c r="B164" s="202"/>
      <c r="C164" s="203"/>
      <c r="D164" s="204" t="s">
        <v>152</v>
      </c>
      <c r="E164" s="205" t="s">
        <v>34</v>
      </c>
      <c r="F164" s="206" t="s">
        <v>335</v>
      </c>
      <c r="G164" s="203"/>
      <c r="H164" s="207">
        <v>48</v>
      </c>
      <c r="I164" s="208"/>
      <c r="J164" s="203"/>
      <c r="K164" s="203"/>
      <c r="L164" s="209"/>
      <c r="M164" s="210"/>
      <c r="N164" s="211"/>
      <c r="O164" s="211"/>
      <c r="P164" s="211"/>
      <c r="Q164" s="211"/>
      <c r="R164" s="211"/>
      <c r="S164" s="211"/>
      <c r="T164" s="212"/>
      <c r="AT164" s="213" t="s">
        <v>152</v>
      </c>
      <c r="AU164" s="213" t="s">
        <v>86</v>
      </c>
      <c r="AV164" s="11" t="s">
        <v>86</v>
      </c>
      <c r="AW164" s="11" t="s">
        <v>41</v>
      </c>
      <c r="AX164" s="11" t="s">
        <v>25</v>
      </c>
      <c r="AY164" s="213" t="s">
        <v>143</v>
      </c>
    </row>
    <row r="165" spans="2:65" s="1" customFormat="1" ht="25.5" customHeight="1">
      <c r="B165" s="39"/>
      <c r="C165" s="225" t="s">
        <v>336</v>
      </c>
      <c r="D165" s="225" t="s">
        <v>205</v>
      </c>
      <c r="E165" s="226" t="s">
        <v>337</v>
      </c>
      <c r="F165" s="227" t="s">
        <v>338</v>
      </c>
      <c r="G165" s="228" t="s">
        <v>290</v>
      </c>
      <c r="H165" s="229">
        <v>15</v>
      </c>
      <c r="I165" s="230"/>
      <c r="J165" s="231">
        <f>ROUND(I165*H165,2)</f>
        <v>0</v>
      </c>
      <c r="K165" s="227" t="s">
        <v>149</v>
      </c>
      <c r="L165" s="232"/>
      <c r="M165" s="233" t="s">
        <v>34</v>
      </c>
      <c r="N165" s="234" t="s">
        <v>48</v>
      </c>
      <c r="O165" s="40"/>
      <c r="P165" s="199">
        <f>O165*H165</f>
        <v>0</v>
      </c>
      <c r="Q165" s="199">
        <v>1.2999999999999999E-3</v>
      </c>
      <c r="R165" s="199">
        <f>Q165*H165</f>
        <v>1.95E-2</v>
      </c>
      <c r="S165" s="199">
        <v>0</v>
      </c>
      <c r="T165" s="200">
        <f>S165*H165</f>
        <v>0</v>
      </c>
      <c r="AR165" s="22" t="s">
        <v>184</v>
      </c>
      <c r="AT165" s="22" t="s">
        <v>205</v>
      </c>
      <c r="AU165" s="22" t="s">
        <v>86</v>
      </c>
      <c r="AY165" s="22" t="s">
        <v>143</v>
      </c>
      <c r="BE165" s="201">
        <f>IF(N165="základní",J165,0)</f>
        <v>0</v>
      </c>
      <c r="BF165" s="201">
        <f>IF(N165="snížená",J165,0)</f>
        <v>0</v>
      </c>
      <c r="BG165" s="201">
        <f>IF(N165="zákl. přenesená",J165,0)</f>
        <v>0</v>
      </c>
      <c r="BH165" s="201">
        <f>IF(N165="sníž. přenesená",J165,0)</f>
        <v>0</v>
      </c>
      <c r="BI165" s="201">
        <f>IF(N165="nulová",J165,0)</f>
        <v>0</v>
      </c>
      <c r="BJ165" s="22" t="s">
        <v>25</v>
      </c>
      <c r="BK165" s="201">
        <f>ROUND(I165*H165,2)</f>
        <v>0</v>
      </c>
      <c r="BL165" s="22" t="s">
        <v>150</v>
      </c>
      <c r="BM165" s="22" t="s">
        <v>339</v>
      </c>
    </row>
    <row r="166" spans="2:65" s="1" customFormat="1" ht="25.5" customHeight="1">
      <c r="B166" s="39"/>
      <c r="C166" s="225" t="s">
        <v>340</v>
      </c>
      <c r="D166" s="225" t="s">
        <v>205</v>
      </c>
      <c r="E166" s="226" t="s">
        <v>341</v>
      </c>
      <c r="F166" s="227" t="s">
        <v>342</v>
      </c>
      <c r="G166" s="228" t="s">
        <v>290</v>
      </c>
      <c r="H166" s="229">
        <v>50</v>
      </c>
      <c r="I166" s="230"/>
      <c r="J166" s="231">
        <f>ROUND(I166*H166,2)</f>
        <v>0</v>
      </c>
      <c r="K166" s="227" t="s">
        <v>149</v>
      </c>
      <c r="L166" s="232"/>
      <c r="M166" s="233" t="s">
        <v>34</v>
      </c>
      <c r="N166" s="234" t="s">
        <v>48</v>
      </c>
      <c r="O166" s="40"/>
      <c r="P166" s="199">
        <f>O166*H166</f>
        <v>0</v>
      </c>
      <c r="Q166" s="199">
        <v>3.3300000000000003E-2</v>
      </c>
      <c r="R166" s="199">
        <f>Q166*H166</f>
        <v>1.6650000000000003</v>
      </c>
      <c r="S166" s="199">
        <v>0</v>
      </c>
      <c r="T166" s="200">
        <f>S166*H166</f>
        <v>0</v>
      </c>
      <c r="AR166" s="22" t="s">
        <v>184</v>
      </c>
      <c r="AT166" s="22" t="s">
        <v>205</v>
      </c>
      <c r="AU166" s="22" t="s">
        <v>86</v>
      </c>
      <c r="AY166" s="22" t="s">
        <v>143</v>
      </c>
      <c r="BE166" s="201">
        <f>IF(N166="základní",J166,0)</f>
        <v>0</v>
      </c>
      <c r="BF166" s="201">
        <f>IF(N166="snížená",J166,0)</f>
        <v>0</v>
      </c>
      <c r="BG166" s="201">
        <f>IF(N166="zákl. přenesená",J166,0)</f>
        <v>0</v>
      </c>
      <c r="BH166" s="201">
        <f>IF(N166="sníž. přenesená",J166,0)</f>
        <v>0</v>
      </c>
      <c r="BI166" s="201">
        <f>IF(N166="nulová",J166,0)</f>
        <v>0</v>
      </c>
      <c r="BJ166" s="22" t="s">
        <v>25</v>
      </c>
      <c r="BK166" s="201">
        <f>ROUND(I166*H166,2)</f>
        <v>0</v>
      </c>
      <c r="BL166" s="22" t="s">
        <v>150</v>
      </c>
      <c r="BM166" s="22" t="s">
        <v>343</v>
      </c>
    </row>
    <row r="167" spans="2:65" s="1" customFormat="1" ht="25.5" customHeight="1">
      <c r="B167" s="39"/>
      <c r="C167" s="225" t="s">
        <v>344</v>
      </c>
      <c r="D167" s="225" t="s">
        <v>205</v>
      </c>
      <c r="E167" s="226" t="s">
        <v>345</v>
      </c>
      <c r="F167" s="227" t="s">
        <v>346</v>
      </c>
      <c r="G167" s="228" t="s">
        <v>290</v>
      </c>
      <c r="H167" s="229">
        <v>50</v>
      </c>
      <c r="I167" s="230"/>
      <c r="J167" s="231">
        <f>ROUND(I167*H167,2)</f>
        <v>0</v>
      </c>
      <c r="K167" s="227" t="s">
        <v>149</v>
      </c>
      <c r="L167" s="232"/>
      <c r="M167" s="233" t="s">
        <v>34</v>
      </c>
      <c r="N167" s="234" t="s">
        <v>48</v>
      </c>
      <c r="O167" s="40"/>
      <c r="P167" s="199">
        <f>O167*H167</f>
        <v>0</v>
      </c>
      <c r="Q167" s="199">
        <v>1.1299999999999999E-2</v>
      </c>
      <c r="R167" s="199">
        <f>Q167*H167</f>
        <v>0.56499999999999995</v>
      </c>
      <c r="S167" s="199">
        <v>0</v>
      </c>
      <c r="T167" s="200">
        <f>S167*H167</f>
        <v>0</v>
      </c>
      <c r="AR167" s="22" t="s">
        <v>184</v>
      </c>
      <c r="AT167" s="22" t="s">
        <v>205</v>
      </c>
      <c r="AU167" s="22" t="s">
        <v>86</v>
      </c>
      <c r="AY167" s="22" t="s">
        <v>143</v>
      </c>
      <c r="BE167" s="201">
        <f>IF(N167="základní",J167,0)</f>
        <v>0</v>
      </c>
      <c r="BF167" s="201">
        <f>IF(N167="snížená",J167,0)</f>
        <v>0</v>
      </c>
      <c r="BG167" s="201">
        <f>IF(N167="zákl. přenesená",J167,0)</f>
        <v>0</v>
      </c>
      <c r="BH167" s="201">
        <f>IF(N167="sníž. přenesená",J167,0)</f>
        <v>0</v>
      </c>
      <c r="BI167" s="201">
        <f>IF(N167="nulová",J167,0)</f>
        <v>0</v>
      </c>
      <c r="BJ167" s="22" t="s">
        <v>25</v>
      </c>
      <c r="BK167" s="201">
        <f>ROUND(I167*H167,2)</f>
        <v>0</v>
      </c>
      <c r="BL167" s="22" t="s">
        <v>150</v>
      </c>
      <c r="BM167" s="22" t="s">
        <v>347</v>
      </c>
    </row>
    <row r="168" spans="2:65" s="10" customFormat="1" ht="29.85" customHeight="1">
      <c r="B168" s="174"/>
      <c r="C168" s="175"/>
      <c r="D168" s="176" t="s">
        <v>76</v>
      </c>
      <c r="E168" s="188" t="s">
        <v>348</v>
      </c>
      <c r="F168" s="188" t="s">
        <v>349</v>
      </c>
      <c r="G168" s="175"/>
      <c r="H168" s="175"/>
      <c r="I168" s="178"/>
      <c r="J168" s="189">
        <f>BK168</f>
        <v>0</v>
      </c>
      <c r="K168" s="175"/>
      <c r="L168" s="180"/>
      <c r="M168" s="181"/>
      <c r="N168" s="182"/>
      <c r="O168" s="182"/>
      <c r="P168" s="183">
        <f>SUM(P169:P173)</f>
        <v>0</v>
      </c>
      <c r="Q168" s="182"/>
      <c r="R168" s="183">
        <f>SUM(R169:R173)</f>
        <v>0</v>
      </c>
      <c r="S168" s="182"/>
      <c r="T168" s="184">
        <f>SUM(T169:T173)</f>
        <v>0</v>
      </c>
      <c r="AR168" s="185" t="s">
        <v>25</v>
      </c>
      <c r="AT168" s="186" t="s">
        <v>76</v>
      </c>
      <c r="AU168" s="186" t="s">
        <v>25</v>
      </c>
      <c r="AY168" s="185" t="s">
        <v>143</v>
      </c>
      <c r="BK168" s="187">
        <f>SUM(BK169:BK173)</f>
        <v>0</v>
      </c>
    </row>
    <row r="169" spans="2:65" s="1" customFormat="1" ht="25.5" customHeight="1">
      <c r="B169" s="39"/>
      <c r="C169" s="190" t="s">
        <v>350</v>
      </c>
      <c r="D169" s="190" t="s">
        <v>145</v>
      </c>
      <c r="E169" s="191" t="s">
        <v>351</v>
      </c>
      <c r="F169" s="192" t="s">
        <v>352</v>
      </c>
      <c r="G169" s="193" t="s">
        <v>192</v>
      </c>
      <c r="H169" s="194">
        <v>6.9329999999999998</v>
      </c>
      <c r="I169" s="195"/>
      <c r="J169" s="196">
        <f>ROUND(I169*H169,2)</f>
        <v>0</v>
      </c>
      <c r="K169" s="192" t="s">
        <v>149</v>
      </c>
      <c r="L169" s="59"/>
      <c r="M169" s="197" t="s">
        <v>34</v>
      </c>
      <c r="N169" s="198" t="s">
        <v>48</v>
      </c>
      <c r="O169" s="40"/>
      <c r="P169" s="199">
        <f>O169*H169</f>
        <v>0</v>
      </c>
      <c r="Q169" s="199">
        <v>0</v>
      </c>
      <c r="R169" s="199">
        <f>Q169*H169</f>
        <v>0</v>
      </c>
      <c r="S169" s="199">
        <v>0</v>
      </c>
      <c r="T169" s="200">
        <f>S169*H169</f>
        <v>0</v>
      </c>
      <c r="AR169" s="22" t="s">
        <v>150</v>
      </c>
      <c r="AT169" s="22" t="s">
        <v>145</v>
      </c>
      <c r="AU169" s="22" t="s">
        <v>86</v>
      </c>
      <c r="AY169" s="22" t="s">
        <v>143</v>
      </c>
      <c r="BE169" s="201">
        <f>IF(N169="základní",J169,0)</f>
        <v>0</v>
      </c>
      <c r="BF169" s="201">
        <f>IF(N169="snížená",J169,0)</f>
        <v>0</v>
      </c>
      <c r="BG169" s="201">
        <f>IF(N169="zákl. přenesená",J169,0)</f>
        <v>0</v>
      </c>
      <c r="BH169" s="201">
        <f>IF(N169="sníž. přenesená",J169,0)</f>
        <v>0</v>
      </c>
      <c r="BI169" s="201">
        <f>IF(N169="nulová",J169,0)</f>
        <v>0</v>
      </c>
      <c r="BJ169" s="22" t="s">
        <v>25</v>
      </c>
      <c r="BK169" s="201">
        <f>ROUND(I169*H169,2)</f>
        <v>0</v>
      </c>
      <c r="BL169" s="22" t="s">
        <v>150</v>
      </c>
      <c r="BM169" s="22" t="s">
        <v>353</v>
      </c>
    </row>
    <row r="170" spans="2:65" s="1" customFormat="1" ht="25.5" customHeight="1">
      <c r="B170" s="39"/>
      <c r="C170" s="190" t="s">
        <v>354</v>
      </c>
      <c r="D170" s="190" t="s">
        <v>145</v>
      </c>
      <c r="E170" s="191" t="s">
        <v>355</v>
      </c>
      <c r="F170" s="192" t="s">
        <v>356</v>
      </c>
      <c r="G170" s="193" t="s">
        <v>192</v>
      </c>
      <c r="H170" s="194">
        <v>103.995</v>
      </c>
      <c r="I170" s="195"/>
      <c r="J170" s="196">
        <f>ROUND(I170*H170,2)</f>
        <v>0</v>
      </c>
      <c r="K170" s="192" t="s">
        <v>149</v>
      </c>
      <c r="L170" s="59"/>
      <c r="M170" s="197" t="s">
        <v>34</v>
      </c>
      <c r="N170" s="198" t="s">
        <v>48</v>
      </c>
      <c r="O170" s="40"/>
      <c r="P170" s="199">
        <f>O170*H170</f>
        <v>0</v>
      </c>
      <c r="Q170" s="199">
        <v>0</v>
      </c>
      <c r="R170" s="199">
        <f>Q170*H170</f>
        <v>0</v>
      </c>
      <c r="S170" s="199">
        <v>0</v>
      </c>
      <c r="T170" s="200">
        <f>S170*H170</f>
        <v>0</v>
      </c>
      <c r="AR170" s="22" t="s">
        <v>150</v>
      </c>
      <c r="AT170" s="22" t="s">
        <v>145</v>
      </c>
      <c r="AU170" s="22" t="s">
        <v>86</v>
      </c>
      <c r="AY170" s="22" t="s">
        <v>143</v>
      </c>
      <c r="BE170" s="201">
        <f>IF(N170="základní",J170,0)</f>
        <v>0</v>
      </c>
      <c r="BF170" s="201">
        <f>IF(N170="snížená",J170,0)</f>
        <v>0</v>
      </c>
      <c r="BG170" s="201">
        <f>IF(N170="zákl. přenesená",J170,0)</f>
        <v>0</v>
      </c>
      <c r="BH170" s="201">
        <f>IF(N170="sníž. přenesená",J170,0)</f>
        <v>0</v>
      </c>
      <c r="BI170" s="201">
        <f>IF(N170="nulová",J170,0)</f>
        <v>0</v>
      </c>
      <c r="BJ170" s="22" t="s">
        <v>25</v>
      </c>
      <c r="BK170" s="201">
        <f>ROUND(I170*H170,2)</f>
        <v>0</v>
      </c>
      <c r="BL170" s="22" t="s">
        <v>150</v>
      </c>
      <c r="BM170" s="22" t="s">
        <v>357</v>
      </c>
    </row>
    <row r="171" spans="2:65" s="11" customFormat="1" ht="13.5">
      <c r="B171" s="202"/>
      <c r="C171" s="203"/>
      <c r="D171" s="204" t="s">
        <v>152</v>
      </c>
      <c r="E171" s="205" t="s">
        <v>34</v>
      </c>
      <c r="F171" s="206" t="s">
        <v>358</v>
      </c>
      <c r="G171" s="203"/>
      <c r="H171" s="207">
        <v>103.995</v>
      </c>
      <c r="I171" s="208"/>
      <c r="J171" s="203"/>
      <c r="K171" s="203"/>
      <c r="L171" s="209"/>
      <c r="M171" s="210"/>
      <c r="N171" s="211"/>
      <c r="O171" s="211"/>
      <c r="P171" s="211"/>
      <c r="Q171" s="211"/>
      <c r="R171" s="211"/>
      <c r="S171" s="211"/>
      <c r="T171" s="212"/>
      <c r="AT171" s="213" t="s">
        <v>152</v>
      </c>
      <c r="AU171" s="213" t="s">
        <v>86</v>
      </c>
      <c r="AV171" s="11" t="s">
        <v>86</v>
      </c>
      <c r="AW171" s="11" t="s">
        <v>41</v>
      </c>
      <c r="AX171" s="11" t="s">
        <v>25</v>
      </c>
      <c r="AY171" s="213" t="s">
        <v>143</v>
      </c>
    </row>
    <row r="172" spans="2:65" s="1" customFormat="1" ht="16.5" customHeight="1">
      <c r="B172" s="39"/>
      <c r="C172" s="190" t="s">
        <v>359</v>
      </c>
      <c r="D172" s="190" t="s">
        <v>145</v>
      </c>
      <c r="E172" s="191" t="s">
        <v>360</v>
      </c>
      <c r="F172" s="192" t="s">
        <v>361</v>
      </c>
      <c r="G172" s="193" t="s">
        <v>192</v>
      </c>
      <c r="H172" s="194">
        <v>6.9329999999999998</v>
      </c>
      <c r="I172" s="195"/>
      <c r="J172" s="196">
        <f>ROUND(I172*H172,2)</f>
        <v>0</v>
      </c>
      <c r="K172" s="192" t="s">
        <v>149</v>
      </c>
      <c r="L172" s="59"/>
      <c r="M172" s="197" t="s">
        <v>34</v>
      </c>
      <c r="N172" s="198" t="s">
        <v>48</v>
      </c>
      <c r="O172" s="40"/>
      <c r="P172" s="199">
        <f>O172*H172</f>
        <v>0</v>
      </c>
      <c r="Q172" s="199">
        <v>0</v>
      </c>
      <c r="R172" s="199">
        <f>Q172*H172</f>
        <v>0</v>
      </c>
      <c r="S172" s="199">
        <v>0</v>
      </c>
      <c r="T172" s="200">
        <f>S172*H172</f>
        <v>0</v>
      </c>
      <c r="AR172" s="22" t="s">
        <v>150</v>
      </c>
      <c r="AT172" s="22" t="s">
        <v>145</v>
      </c>
      <c r="AU172" s="22" t="s">
        <v>86</v>
      </c>
      <c r="AY172" s="22" t="s">
        <v>143</v>
      </c>
      <c r="BE172" s="201">
        <f>IF(N172="základní",J172,0)</f>
        <v>0</v>
      </c>
      <c r="BF172" s="201">
        <f>IF(N172="snížená",J172,0)</f>
        <v>0</v>
      </c>
      <c r="BG172" s="201">
        <f>IF(N172="zákl. přenesená",J172,0)</f>
        <v>0</v>
      </c>
      <c r="BH172" s="201">
        <f>IF(N172="sníž. přenesená",J172,0)</f>
        <v>0</v>
      </c>
      <c r="BI172" s="201">
        <f>IF(N172="nulová",J172,0)</f>
        <v>0</v>
      </c>
      <c r="BJ172" s="22" t="s">
        <v>25</v>
      </c>
      <c r="BK172" s="201">
        <f>ROUND(I172*H172,2)</f>
        <v>0</v>
      </c>
      <c r="BL172" s="22" t="s">
        <v>150</v>
      </c>
      <c r="BM172" s="22" t="s">
        <v>362</v>
      </c>
    </row>
    <row r="173" spans="2:65" s="1" customFormat="1" ht="16.5" customHeight="1">
      <c r="B173" s="39"/>
      <c r="C173" s="190" t="s">
        <v>363</v>
      </c>
      <c r="D173" s="190" t="s">
        <v>145</v>
      </c>
      <c r="E173" s="191" t="s">
        <v>364</v>
      </c>
      <c r="F173" s="192" t="s">
        <v>365</v>
      </c>
      <c r="G173" s="193" t="s">
        <v>192</v>
      </c>
      <c r="H173" s="194">
        <v>6.9329999999999998</v>
      </c>
      <c r="I173" s="195"/>
      <c r="J173" s="196">
        <f>ROUND(I173*H173,2)</f>
        <v>0</v>
      </c>
      <c r="K173" s="192" t="s">
        <v>149</v>
      </c>
      <c r="L173" s="59"/>
      <c r="M173" s="197" t="s">
        <v>34</v>
      </c>
      <c r="N173" s="198" t="s">
        <v>48</v>
      </c>
      <c r="O173" s="40"/>
      <c r="P173" s="199">
        <f>O173*H173</f>
        <v>0</v>
      </c>
      <c r="Q173" s="199">
        <v>0</v>
      </c>
      <c r="R173" s="199">
        <f>Q173*H173</f>
        <v>0</v>
      </c>
      <c r="S173" s="199">
        <v>0</v>
      </c>
      <c r="T173" s="200">
        <f>S173*H173</f>
        <v>0</v>
      </c>
      <c r="AR173" s="22" t="s">
        <v>150</v>
      </c>
      <c r="AT173" s="22" t="s">
        <v>145</v>
      </c>
      <c r="AU173" s="22" t="s">
        <v>86</v>
      </c>
      <c r="AY173" s="22" t="s">
        <v>143</v>
      </c>
      <c r="BE173" s="201">
        <f>IF(N173="základní",J173,0)</f>
        <v>0</v>
      </c>
      <c r="BF173" s="201">
        <f>IF(N173="snížená",J173,0)</f>
        <v>0</v>
      </c>
      <c r="BG173" s="201">
        <f>IF(N173="zákl. přenesená",J173,0)</f>
        <v>0</v>
      </c>
      <c r="BH173" s="201">
        <f>IF(N173="sníž. přenesená",J173,0)</f>
        <v>0</v>
      </c>
      <c r="BI173" s="201">
        <f>IF(N173="nulová",J173,0)</f>
        <v>0</v>
      </c>
      <c r="BJ173" s="22" t="s">
        <v>25</v>
      </c>
      <c r="BK173" s="201">
        <f>ROUND(I173*H173,2)</f>
        <v>0</v>
      </c>
      <c r="BL173" s="22" t="s">
        <v>150</v>
      </c>
      <c r="BM173" s="22" t="s">
        <v>366</v>
      </c>
    </row>
    <row r="174" spans="2:65" s="10" customFormat="1" ht="29.85" customHeight="1">
      <c r="B174" s="174"/>
      <c r="C174" s="175"/>
      <c r="D174" s="176" t="s">
        <v>76</v>
      </c>
      <c r="E174" s="188" t="s">
        <v>367</v>
      </c>
      <c r="F174" s="188" t="s">
        <v>368</v>
      </c>
      <c r="G174" s="175"/>
      <c r="H174" s="175"/>
      <c r="I174" s="178"/>
      <c r="J174" s="189">
        <f>BK174</f>
        <v>0</v>
      </c>
      <c r="K174" s="175"/>
      <c r="L174" s="180"/>
      <c r="M174" s="181"/>
      <c r="N174" s="182"/>
      <c r="O174" s="182"/>
      <c r="P174" s="183">
        <f>P175</f>
        <v>0</v>
      </c>
      <c r="Q174" s="182"/>
      <c r="R174" s="183">
        <f>R175</f>
        <v>0</v>
      </c>
      <c r="S174" s="182"/>
      <c r="T174" s="184">
        <f>T175</f>
        <v>0</v>
      </c>
      <c r="AR174" s="185" t="s">
        <v>25</v>
      </c>
      <c r="AT174" s="186" t="s">
        <v>76</v>
      </c>
      <c r="AU174" s="186" t="s">
        <v>25</v>
      </c>
      <c r="AY174" s="185" t="s">
        <v>143</v>
      </c>
      <c r="BK174" s="187">
        <f>BK175</f>
        <v>0</v>
      </c>
    </row>
    <row r="175" spans="2:65" s="1" customFormat="1" ht="16.5" customHeight="1">
      <c r="B175" s="39"/>
      <c r="C175" s="190" t="s">
        <v>369</v>
      </c>
      <c r="D175" s="190" t="s">
        <v>145</v>
      </c>
      <c r="E175" s="191" t="s">
        <v>370</v>
      </c>
      <c r="F175" s="192" t="s">
        <v>371</v>
      </c>
      <c r="G175" s="193" t="s">
        <v>192</v>
      </c>
      <c r="H175" s="194">
        <v>78.518000000000001</v>
      </c>
      <c r="I175" s="195"/>
      <c r="J175" s="196">
        <f>ROUND(I175*H175,2)</f>
        <v>0</v>
      </c>
      <c r="K175" s="192" t="s">
        <v>149</v>
      </c>
      <c r="L175" s="59"/>
      <c r="M175" s="197" t="s">
        <v>34</v>
      </c>
      <c r="N175" s="198" t="s">
        <v>48</v>
      </c>
      <c r="O175" s="40"/>
      <c r="P175" s="199">
        <f>O175*H175</f>
        <v>0</v>
      </c>
      <c r="Q175" s="199">
        <v>0</v>
      </c>
      <c r="R175" s="199">
        <f>Q175*H175</f>
        <v>0</v>
      </c>
      <c r="S175" s="199">
        <v>0</v>
      </c>
      <c r="T175" s="200">
        <f>S175*H175</f>
        <v>0</v>
      </c>
      <c r="AR175" s="22" t="s">
        <v>150</v>
      </c>
      <c r="AT175" s="22" t="s">
        <v>145</v>
      </c>
      <c r="AU175" s="22" t="s">
        <v>86</v>
      </c>
      <c r="AY175" s="22" t="s">
        <v>143</v>
      </c>
      <c r="BE175" s="201">
        <f>IF(N175="základní",J175,0)</f>
        <v>0</v>
      </c>
      <c r="BF175" s="201">
        <f>IF(N175="snížená",J175,0)</f>
        <v>0</v>
      </c>
      <c r="BG175" s="201">
        <f>IF(N175="zákl. přenesená",J175,0)</f>
        <v>0</v>
      </c>
      <c r="BH175" s="201">
        <f>IF(N175="sníž. přenesená",J175,0)</f>
        <v>0</v>
      </c>
      <c r="BI175" s="201">
        <f>IF(N175="nulová",J175,0)</f>
        <v>0</v>
      </c>
      <c r="BJ175" s="22" t="s">
        <v>25</v>
      </c>
      <c r="BK175" s="201">
        <f>ROUND(I175*H175,2)</f>
        <v>0</v>
      </c>
      <c r="BL175" s="22" t="s">
        <v>150</v>
      </c>
      <c r="BM175" s="22" t="s">
        <v>372</v>
      </c>
    </row>
    <row r="176" spans="2:65" s="10" customFormat="1" ht="37.35" customHeight="1">
      <c r="B176" s="174"/>
      <c r="C176" s="175"/>
      <c r="D176" s="176" t="s">
        <v>76</v>
      </c>
      <c r="E176" s="177" t="s">
        <v>373</v>
      </c>
      <c r="F176" s="177" t="s">
        <v>374</v>
      </c>
      <c r="G176" s="175"/>
      <c r="H176" s="175"/>
      <c r="I176" s="178"/>
      <c r="J176" s="179">
        <f>BK176</f>
        <v>0</v>
      </c>
      <c r="K176" s="175"/>
      <c r="L176" s="180"/>
      <c r="M176" s="181"/>
      <c r="N176" s="182"/>
      <c r="O176" s="182"/>
      <c r="P176" s="183">
        <f>P177</f>
        <v>0</v>
      </c>
      <c r="Q176" s="182"/>
      <c r="R176" s="183">
        <f>R177</f>
        <v>0.61319999999999997</v>
      </c>
      <c r="S176" s="182"/>
      <c r="T176" s="184">
        <f>T177</f>
        <v>0</v>
      </c>
      <c r="AR176" s="185" t="s">
        <v>86</v>
      </c>
      <c r="AT176" s="186" t="s">
        <v>76</v>
      </c>
      <c r="AU176" s="186" t="s">
        <v>77</v>
      </c>
      <c r="AY176" s="185" t="s">
        <v>143</v>
      </c>
      <c r="BK176" s="187">
        <f>BK177</f>
        <v>0</v>
      </c>
    </row>
    <row r="177" spans="2:65" s="10" customFormat="1" ht="19.899999999999999" customHeight="1">
      <c r="B177" s="174"/>
      <c r="C177" s="175"/>
      <c r="D177" s="176" t="s">
        <v>76</v>
      </c>
      <c r="E177" s="188" t="s">
        <v>375</v>
      </c>
      <c r="F177" s="188" t="s">
        <v>376</v>
      </c>
      <c r="G177" s="175"/>
      <c r="H177" s="175"/>
      <c r="I177" s="178"/>
      <c r="J177" s="189">
        <f>BK177</f>
        <v>0</v>
      </c>
      <c r="K177" s="175"/>
      <c r="L177" s="180"/>
      <c r="M177" s="181"/>
      <c r="N177" s="182"/>
      <c r="O177" s="182"/>
      <c r="P177" s="183">
        <f>SUM(P178:P186)</f>
        <v>0</v>
      </c>
      <c r="Q177" s="182"/>
      <c r="R177" s="183">
        <f>SUM(R178:R186)</f>
        <v>0.61319999999999997</v>
      </c>
      <c r="S177" s="182"/>
      <c r="T177" s="184">
        <f>SUM(T178:T186)</f>
        <v>0</v>
      </c>
      <c r="AR177" s="185" t="s">
        <v>86</v>
      </c>
      <c r="AT177" s="186" t="s">
        <v>76</v>
      </c>
      <c r="AU177" s="186" t="s">
        <v>25</v>
      </c>
      <c r="AY177" s="185" t="s">
        <v>143</v>
      </c>
      <c r="BK177" s="187">
        <f>SUM(BK178:BK186)</f>
        <v>0</v>
      </c>
    </row>
    <row r="178" spans="2:65" s="1" customFormat="1" ht="25.5" customHeight="1">
      <c r="B178" s="39"/>
      <c r="C178" s="190" t="s">
        <v>377</v>
      </c>
      <c r="D178" s="190" t="s">
        <v>145</v>
      </c>
      <c r="E178" s="191" t="s">
        <v>378</v>
      </c>
      <c r="F178" s="192" t="s">
        <v>379</v>
      </c>
      <c r="G178" s="193" t="s">
        <v>217</v>
      </c>
      <c r="H178" s="194">
        <v>584</v>
      </c>
      <c r="I178" s="195"/>
      <c r="J178" s="196">
        <f>ROUND(I178*H178,2)</f>
        <v>0</v>
      </c>
      <c r="K178" s="192" t="s">
        <v>149</v>
      </c>
      <c r="L178" s="59"/>
      <c r="M178" s="197" t="s">
        <v>34</v>
      </c>
      <c r="N178" s="198" t="s">
        <v>48</v>
      </c>
      <c r="O178" s="40"/>
      <c r="P178" s="199">
        <f>O178*H178</f>
        <v>0</v>
      </c>
      <c r="Q178" s="199">
        <v>5.0000000000000002E-5</v>
      </c>
      <c r="R178" s="199">
        <f>Q178*H178</f>
        <v>2.92E-2</v>
      </c>
      <c r="S178" s="199">
        <v>0</v>
      </c>
      <c r="T178" s="200">
        <f>S178*H178</f>
        <v>0</v>
      </c>
      <c r="AR178" s="22" t="s">
        <v>224</v>
      </c>
      <c r="AT178" s="22" t="s">
        <v>145</v>
      </c>
      <c r="AU178" s="22" t="s">
        <v>86</v>
      </c>
      <c r="AY178" s="22" t="s">
        <v>143</v>
      </c>
      <c r="BE178" s="201">
        <f>IF(N178="základní",J178,0)</f>
        <v>0</v>
      </c>
      <c r="BF178" s="201">
        <f>IF(N178="snížená",J178,0)</f>
        <v>0</v>
      </c>
      <c r="BG178" s="201">
        <f>IF(N178="zákl. přenesená",J178,0)</f>
        <v>0</v>
      </c>
      <c r="BH178" s="201">
        <f>IF(N178="sníž. přenesená",J178,0)</f>
        <v>0</v>
      </c>
      <c r="BI178" s="201">
        <f>IF(N178="nulová",J178,0)</f>
        <v>0</v>
      </c>
      <c r="BJ178" s="22" t="s">
        <v>25</v>
      </c>
      <c r="BK178" s="201">
        <f>ROUND(I178*H178,2)</f>
        <v>0</v>
      </c>
      <c r="BL178" s="22" t="s">
        <v>224</v>
      </c>
      <c r="BM178" s="22" t="s">
        <v>380</v>
      </c>
    </row>
    <row r="179" spans="2:65" s="11" customFormat="1" ht="13.5">
      <c r="B179" s="202"/>
      <c r="C179" s="203"/>
      <c r="D179" s="204" t="s">
        <v>152</v>
      </c>
      <c r="E179" s="205" t="s">
        <v>34</v>
      </c>
      <c r="F179" s="206" t="s">
        <v>381</v>
      </c>
      <c r="G179" s="203"/>
      <c r="H179" s="207">
        <v>584</v>
      </c>
      <c r="I179" s="208"/>
      <c r="J179" s="203"/>
      <c r="K179" s="203"/>
      <c r="L179" s="209"/>
      <c r="M179" s="210"/>
      <c r="N179" s="211"/>
      <c r="O179" s="211"/>
      <c r="P179" s="211"/>
      <c r="Q179" s="211"/>
      <c r="R179" s="211"/>
      <c r="S179" s="211"/>
      <c r="T179" s="212"/>
      <c r="AT179" s="213" t="s">
        <v>152</v>
      </c>
      <c r="AU179" s="213" t="s">
        <v>86</v>
      </c>
      <c r="AV179" s="11" t="s">
        <v>86</v>
      </c>
      <c r="AW179" s="11" t="s">
        <v>41</v>
      </c>
      <c r="AX179" s="11" t="s">
        <v>25</v>
      </c>
      <c r="AY179" s="213" t="s">
        <v>143</v>
      </c>
    </row>
    <row r="180" spans="2:65" s="1" customFormat="1" ht="25.5" customHeight="1">
      <c r="B180" s="39"/>
      <c r="C180" s="225" t="s">
        <v>382</v>
      </c>
      <c r="D180" s="225" t="s">
        <v>205</v>
      </c>
      <c r="E180" s="226" t="s">
        <v>383</v>
      </c>
      <c r="F180" s="227" t="s">
        <v>384</v>
      </c>
      <c r="G180" s="228" t="s">
        <v>192</v>
      </c>
      <c r="H180" s="229">
        <v>0.44700000000000001</v>
      </c>
      <c r="I180" s="230"/>
      <c r="J180" s="231">
        <f>ROUND(I180*H180,2)</f>
        <v>0</v>
      </c>
      <c r="K180" s="227" t="s">
        <v>149</v>
      </c>
      <c r="L180" s="232"/>
      <c r="M180" s="233" t="s">
        <v>34</v>
      </c>
      <c r="N180" s="234" t="s">
        <v>48</v>
      </c>
      <c r="O180" s="40"/>
      <c r="P180" s="199">
        <f>O180*H180</f>
        <v>0</v>
      </c>
      <c r="Q180" s="199">
        <v>1</v>
      </c>
      <c r="R180" s="199">
        <f>Q180*H180</f>
        <v>0.44700000000000001</v>
      </c>
      <c r="S180" s="199">
        <v>0</v>
      </c>
      <c r="T180" s="200">
        <f>S180*H180</f>
        <v>0</v>
      </c>
      <c r="AR180" s="22" t="s">
        <v>302</v>
      </c>
      <c r="AT180" s="22" t="s">
        <v>205</v>
      </c>
      <c r="AU180" s="22" t="s">
        <v>86</v>
      </c>
      <c r="AY180" s="22" t="s">
        <v>143</v>
      </c>
      <c r="BE180" s="201">
        <f>IF(N180="základní",J180,0)</f>
        <v>0</v>
      </c>
      <c r="BF180" s="201">
        <f>IF(N180="snížená",J180,0)</f>
        <v>0</v>
      </c>
      <c r="BG180" s="201">
        <f>IF(N180="zákl. přenesená",J180,0)</f>
        <v>0</v>
      </c>
      <c r="BH180" s="201">
        <f>IF(N180="sníž. přenesená",J180,0)</f>
        <v>0</v>
      </c>
      <c r="BI180" s="201">
        <f>IF(N180="nulová",J180,0)</f>
        <v>0</v>
      </c>
      <c r="BJ180" s="22" t="s">
        <v>25</v>
      </c>
      <c r="BK180" s="201">
        <f>ROUND(I180*H180,2)</f>
        <v>0</v>
      </c>
      <c r="BL180" s="22" t="s">
        <v>224</v>
      </c>
      <c r="BM180" s="22" t="s">
        <v>385</v>
      </c>
    </row>
    <row r="181" spans="2:65" s="11" customFormat="1" ht="13.5">
      <c r="B181" s="202"/>
      <c r="C181" s="203"/>
      <c r="D181" s="204" t="s">
        <v>152</v>
      </c>
      <c r="E181" s="205" t="s">
        <v>34</v>
      </c>
      <c r="F181" s="206" t="s">
        <v>386</v>
      </c>
      <c r="G181" s="203"/>
      <c r="H181" s="207">
        <v>0.42599999999999999</v>
      </c>
      <c r="I181" s="208"/>
      <c r="J181" s="203"/>
      <c r="K181" s="203"/>
      <c r="L181" s="209"/>
      <c r="M181" s="210"/>
      <c r="N181" s="211"/>
      <c r="O181" s="211"/>
      <c r="P181" s="211"/>
      <c r="Q181" s="211"/>
      <c r="R181" s="211"/>
      <c r="S181" s="211"/>
      <c r="T181" s="212"/>
      <c r="AT181" s="213" t="s">
        <v>152</v>
      </c>
      <c r="AU181" s="213" t="s">
        <v>86</v>
      </c>
      <c r="AV181" s="11" t="s">
        <v>86</v>
      </c>
      <c r="AW181" s="11" t="s">
        <v>41</v>
      </c>
      <c r="AX181" s="11" t="s">
        <v>25</v>
      </c>
      <c r="AY181" s="213" t="s">
        <v>143</v>
      </c>
    </row>
    <row r="182" spans="2:65" s="11" customFormat="1" ht="13.5">
      <c r="B182" s="202"/>
      <c r="C182" s="203"/>
      <c r="D182" s="204" t="s">
        <v>152</v>
      </c>
      <c r="E182" s="203"/>
      <c r="F182" s="206" t="s">
        <v>387</v>
      </c>
      <c r="G182" s="203"/>
      <c r="H182" s="207">
        <v>0.44700000000000001</v>
      </c>
      <c r="I182" s="208"/>
      <c r="J182" s="203"/>
      <c r="K182" s="203"/>
      <c r="L182" s="209"/>
      <c r="M182" s="210"/>
      <c r="N182" s="211"/>
      <c r="O182" s="211"/>
      <c r="P182" s="211"/>
      <c r="Q182" s="211"/>
      <c r="R182" s="211"/>
      <c r="S182" s="211"/>
      <c r="T182" s="212"/>
      <c r="AT182" s="213" t="s">
        <v>152</v>
      </c>
      <c r="AU182" s="213" t="s">
        <v>86</v>
      </c>
      <c r="AV182" s="11" t="s">
        <v>86</v>
      </c>
      <c r="AW182" s="11" t="s">
        <v>6</v>
      </c>
      <c r="AX182" s="11" t="s">
        <v>25</v>
      </c>
      <c r="AY182" s="213" t="s">
        <v>143</v>
      </c>
    </row>
    <row r="183" spans="2:65" s="1" customFormat="1" ht="25.5" customHeight="1">
      <c r="B183" s="39"/>
      <c r="C183" s="225" t="s">
        <v>388</v>
      </c>
      <c r="D183" s="225" t="s">
        <v>205</v>
      </c>
      <c r="E183" s="226" t="s">
        <v>389</v>
      </c>
      <c r="F183" s="227" t="s">
        <v>390</v>
      </c>
      <c r="G183" s="228" t="s">
        <v>192</v>
      </c>
      <c r="H183" s="229">
        <v>0.13700000000000001</v>
      </c>
      <c r="I183" s="230"/>
      <c r="J183" s="231">
        <f>ROUND(I183*H183,2)</f>
        <v>0</v>
      </c>
      <c r="K183" s="227" t="s">
        <v>149</v>
      </c>
      <c r="L183" s="232"/>
      <c r="M183" s="233" t="s">
        <v>34</v>
      </c>
      <c r="N183" s="234" t="s">
        <v>48</v>
      </c>
      <c r="O183" s="40"/>
      <c r="P183" s="199">
        <f>O183*H183</f>
        <v>0</v>
      </c>
      <c r="Q183" s="199">
        <v>1</v>
      </c>
      <c r="R183" s="199">
        <f>Q183*H183</f>
        <v>0.13700000000000001</v>
      </c>
      <c r="S183" s="199">
        <v>0</v>
      </c>
      <c r="T183" s="200">
        <f>S183*H183</f>
        <v>0</v>
      </c>
      <c r="AR183" s="22" t="s">
        <v>302</v>
      </c>
      <c r="AT183" s="22" t="s">
        <v>205</v>
      </c>
      <c r="AU183" s="22" t="s">
        <v>86</v>
      </c>
      <c r="AY183" s="22" t="s">
        <v>143</v>
      </c>
      <c r="BE183" s="201">
        <f>IF(N183="základní",J183,0)</f>
        <v>0</v>
      </c>
      <c r="BF183" s="201">
        <f>IF(N183="snížená",J183,0)</f>
        <v>0</v>
      </c>
      <c r="BG183" s="201">
        <f>IF(N183="zákl. přenesená",J183,0)</f>
        <v>0</v>
      </c>
      <c r="BH183" s="201">
        <f>IF(N183="sníž. přenesená",J183,0)</f>
        <v>0</v>
      </c>
      <c r="BI183" s="201">
        <f>IF(N183="nulová",J183,0)</f>
        <v>0</v>
      </c>
      <c r="BJ183" s="22" t="s">
        <v>25</v>
      </c>
      <c r="BK183" s="201">
        <f>ROUND(I183*H183,2)</f>
        <v>0</v>
      </c>
      <c r="BL183" s="22" t="s">
        <v>224</v>
      </c>
      <c r="BM183" s="22" t="s">
        <v>391</v>
      </c>
    </row>
    <row r="184" spans="2:65" s="11" customFormat="1" ht="13.5">
      <c r="B184" s="202"/>
      <c r="C184" s="203"/>
      <c r="D184" s="204" t="s">
        <v>152</v>
      </c>
      <c r="E184" s="205" t="s">
        <v>34</v>
      </c>
      <c r="F184" s="206" t="s">
        <v>392</v>
      </c>
      <c r="G184" s="203"/>
      <c r="H184" s="207">
        <v>0.13</v>
      </c>
      <c r="I184" s="208"/>
      <c r="J184" s="203"/>
      <c r="K184" s="203"/>
      <c r="L184" s="209"/>
      <c r="M184" s="210"/>
      <c r="N184" s="211"/>
      <c r="O184" s="211"/>
      <c r="P184" s="211"/>
      <c r="Q184" s="211"/>
      <c r="R184" s="211"/>
      <c r="S184" s="211"/>
      <c r="T184" s="212"/>
      <c r="AT184" s="213" t="s">
        <v>152</v>
      </c>
      <c r="AU184" s="213" t="s">
        <v>86</v>
      </c>
      <c r="AV184" s="11" t="s">
        <v>86</v>
      </c>
      <c r="AW184" s="11" t="s">
        <v>41</v>
      </c>
      <c r="AX184" s="11" t="s">
        <v>25</v>
      </c>
      <c r="AY184" s="213" t="s">
        <v>143</v>
      </c>
    </row>
    <row r="185" spans="2:65" s="11" customFormat="1" ht="13.5">
      <c r="B185" s="202"/>
      <c r="C185" s="203"/>
      <c r="D185" s="204" t="s">
        <v>152</v>
      </c>
      <c r="E185" s="203"/>
      <c r="F185" s="206" t="s">
        <v>393</v>
      </c>
      <c r="G185" s="203"/>
      <c r="H185" s="207">
        <v>0.13700000000000001</v>
      </c>
      <c r="I185" s="208"/>
      <c r="J185" s="203"/>
      <c r="K185" s="203"/>
      <c r="L185" s="209"/>
      <c r="M185" s="210"/>
      <c r="N185" s="211"/>
      <c r="O185" s="211"/>
      <c r="P185" s="211"/>
      <c r="Q185" s="211"/>
      <c r="R185" s="211"/>
      <c r="S185" s="211"/>
      <c r="T185" s="212"/>
      <c r="AT185" s="213" t="s">
        <v>152</v>
      </c>
      <c r="AU185" s="213" t="s">
        <v>86</v>
      </c>
      <c r="AV185" s="11" t="s">
        <v>86</v>
      </c>
      <c r="AW185" s="11" t="s">
        <v>6</v>
      </c>
      <c r="AX185" s="11" t="s">
        <v>25</v>
      </c>
      <c r="AY185" s="213" t="s">
        <v>143</v>
      </c>
    </row>
    <row r="186" spans="2:65" s="1" customFormat="1" ht="38.25" customHeight="1">
      <c r="B186" s="39"/>
      <c r="C186" s="190" t="s">
        <v>394</v>
      </c>
      <c r="D186" s="190" t="s">
        <v>145</v>
      </c>
      <c r="E186" s="191" t="s">
        <v>395</v>
      </c>
      <c r="F186" s="192" t="s">
        <v>396</v>
      </c>
      <c r="G186" s="193" t="s">
        <v>192</v>
      </c>
      <c r="H186" s="194">
        <v>0.61299999999999999</v>
      </c>
      <c r="I186" s="195"/>
      <c r="J186" s="196">
        <f>ROUND(I186*H186,2)</f>
        <v>0</v>
      </c>
      <c r="K186" s="192" t="s">
        <v>149</v>
      </c>
      <c r="L186" s="59"/>
      <c r="M186" s="197" t="s">
        <v>34</v>
      </c>
      <c r="N186" s="198" t="s">
        <v>48</v>
      </c>
      <c r="O186" s="40"/>
      <c r="P186" s="199">
        <f>O186*H186</f>
        <v>0</v>
      </c>
      <c r="Q186" s="199">
        <v>0</v>
      </c>
      <c r="R186" s="199">
        <f>Q186*H186</f>
        <v>0</v>
      </c>
      <c r="S186" s="199">
        <v>0</v>
      </c>
      <c r="T186" s="200">
        <f>S186*H186</f>
        <v>0</v>
      </c>
      <c r="AR186" s="22" t="s">
        <v>224</v>
      </c>
      <c r="AT186" s="22" t="s">
        <v>145</v>
      </c>
      <c r="AU186" s="22" t="s">
        <v>86</v>
      </c>
      <c r="AY186" s="22" t="s">
        <v>143</v>
      </c>
      <c r="BE186" s="201">
        <f>IF(N186="základní",J186,0)</f>
        <v>0</v>
      </c>
      <c r="BF186" s="201">
        <f>IF(N186="snížená",J186,0)</f>
        <v>0</v>
      </c>
      <c r="BG186" s="201">
        <f>IF(N186="zákl. přenesená",J186,0)</f>
        <v>0</v>
      </c>
      <c r="BH186" s="201">
        <f>IF(N186="sníž. přenesená",J186,0)</f>
        <v>0</v>
      </c>
      <c r="BI186" s="201">
        <f>IF(N186="nulová",J186,0)</f>
        <v>0</v>
      </c>
      <c r="BJ186" s="22" t="s">
        <v>25</v>
      </c>
      <c r="BK186" s="201">
        <f>ROUND(I186*H186,2)</f>
        <v>0</v>
      </c>
      <c r="BL186" s="22" t="s">
        <v>224</v>
      </c>
      <c r="BM186" s="22" t="s">
        <v>397</v>
      </c>
    </row>
    <row r="187" spans="2:65" s="10" customFormat="1" ht="37.35" customHeight="1">
      <c r="B187" s="174"/>
      <c r="C187" s="175"/>
      <c r="D187" s="176" t="s">
        <v>76</v>
      </c>
      <c r="E187" s="177" t="s">
        <v>99</v>
      </c>
      <c r="F187" s="177" t="s">
        <v>100</v>
      </c>
      <c r="G187" s="175"/>
      <c r="H187" s="175"/>
      <c r="I187" s="178"/>
      <c r="J187" s="179">
        <f>BK187</f>
        <v>0</v>
      </c>
      <c r="K187" s="175"/>
      <c r="L187" s="180"/>
      <c r="M187" s="181"/>
      <c r="N187" s="182"/>
      <c r="O187" s="182"/>
      <c r="P187" s="183">
        <f>P188</f>
        <v>0</v>
      </c>
      <c r="Q187" s="182"/>
      <c r="R187" s="183">
        <f>R188</f>
        <v>0</v>
      </c>
      <c r="S187" s="182"/>
      <c r="T187" s="184">
        <f>T188</f>
        <v>0</v>
      </c>
      <c r="AR187" s="185" t="s">
        <v>171</v>
      </c>
      <c r="AT187" s="186" t="s">
        <v>76</v>
      </c>
      <c r="AU187" s="186" t="s">
        <v>77</v>
      </c>
      <c r="AY187" s="185" t="s">
        <v>143</v>
      </c>
      <c r="BK187" s="187">
        <f>BK188</f>
        <v>0</v>
      </c>
    </row>
    <row r="188" spans="2:65" s="10" customFormat="1" ht="19.899999999999999" customHeight="1">
      <c r="B188" s="174"/>
      <c r="C188" s="175"/>
      <c r="D188" s="176" t="s">
        <v>76</v>
      </c>
      <c r="E188" s="188" t="s">
        <v>398</v>
      </c>
      <c r="F188" s="188" t="s">
        <v>399</v>
      </c>
      <c r="G188" s="175"/>
      <c r="H188" s="175"/>
      <c r="I188" s="178"/>
      <c r="J188" s="189">
        <f>BK188</f>
        <v>0</v>
      </c>
      <c r="K188" s="175"/>
      <c r="L188" s="180"/>
      <c r="M188" s="181"/>
      <c r="N188" s="182"/>
      <c r="O188" s="182"/>
      <c r="P188" s="183">
        <f>SUM(P189:P190)</f>
        <v>0</v>
      </c>
      <c r="Q188" s="182"/>
      <c r="R188" s="183">
        <f>SUM(R189:R190)</f>
        <v>0</v>
      </c>
      <c r="S188" s="182"/>
      <c r="T188" s="184">
        <f>SUM(T189:T190)</f>
        <v>0</v>
      </c>
      <c r="AR188" s="185" t="s">
        <v>171</v>
      </c>
      <c r="AT188" s="186" t="s">
        <v>76</v>
      </c>
      <c r="AU188" s="186" t="s">
        <v>25</v>
      </c>
      <c r="AY188" s="185" t="s">
        <v>143</v>
      </c>
      <c r="BK188" s="187">
        <f>SUM(BK189:BK190)</f>
        <v>0</v>
      </c>
    </row>
    <row r="189" spans="2:65" s="1" customFormat="1" ht="25.5" customHeight="1">
      <c r="B189" s="39"/>
      <c r="C189" s="190" t="s">
        <v>400</v>
      </c>
      <c r="D189" s="190" t="s">
        <v>145</v>
      </c>
      <c r="E189" s="191" t="s">
        <v>401</v>
      </c>
      <c r="F189" s="192" t="s">
        <v>402</v>
      </c>
      <c r="G189" s="193" t="s">
        <v>290</v>
      </c>
      <c r="H189" s="194">
        <v>1</v>
      </c>
      <c r="I189" s="195"/>
      <c r="J189" s="196">
        <f>ROUND(I189*H189,2)</f>
        <v>0</v>
      </c>
      <c r="K189" s="192" t="s">
        <v>149</v>
      </c>
      <c r="L189" s="59"/>
      <c r="M189" s="197" t="s">
        <v>34</v>
      </c>
      <c r="N189" s="198" t="s">
        <v>48</v>
      </c>
      <c r="O189" s="40"/>
      <c r="P189" s="199">
        <f>O189*H189</f>
        <v>0</v>
      </c>
      <c r="Q189" s="199">
        <v>0</v>
      </c>
      <c r="R189" s="199">
        <f>Q189*H189</f>
        <v>0</v>
      </c>
      <c r="S189" s="199">
        <v>0</v>
      </c>
      <c r="T189" s="200">
        <f>S189*H189</f>
        <v>0</v>
      </c>
      <c r="AR189" s="22" t="s">
        <v>403</v>
      </c>
      <c r="AT189" s="22" t="s">
        <v>145</v>
      </c>
      <c r="AU189" s="22" t="s">
        <v>86</v>
      </c>
      <c r="AY189" s="22" t="s">
        <v>143</v>
      </c>
      <c r="BE189" s="201">
        <f>IF(N189="základní",J189,0)</f>
        <v>0</v>
      </c>
      <c r="BF189" s="201">
        <f>IF(N189="snížená",J189,0)</f>
        <v>0</v>
      </c>
      <c r="BG189" s="201">
        <f>IF(N189="zákl. přenesená",J189,0)</f>
        <v>0</v>
      </c>
      <c r="BH189" s="201">
        <f>IF(N189="sníž. přenesená",J189,0)</f>
        <v>0</v>
      </c>
      <c r="BI189" s="201">
        <f>IF(N189="nulová",J189,0)</f>
        <v>0</v>
      </c>
      <c r="BJ189" s="22" t="s">
        <v>25</v>
      </c>
      <c r="BK189" s="201">
        <f>ROUND(I189*H189,2)</f>
        <v>0</v>
      </c>
      <c r="BL189" s="22" t="s">
        <v>403</v>
      </c>
      <c r="BM189" s="22" t="s">
        <v>404</v>
      </c>
    </row>
    <row r="190" spans="2:65" s="11" customFormat="1" ht="13.5">
      <c r="B190" s="202"/>
      <c r="C190" s="203"/>
      <c r="D190" s="204" t="s">
        <v>152</v>
      </c>
      <c r="E190" s="205" t="s">
        <v>34</v>
      </c>
      <c r="F190" s="206" t="s">
        <v>405</v>
      </c>
      <c r="G190" s="203"/>
      <c r="H190" s="207">
        <v>1</v>
      </c>
      <c r="I190" s="208"/>
      <c r="J190" s="203"/>
      <c r="K190" s="203"/>
      <c r="L190" s="209"/>
      <c r="M190" s="235"/>
      <c r="N190" s="236"/>
      <c r="O190" s="236"/>
      <c r="P190" s="236"/>
      <c r="Q190" s="236"/>
      <c r="R190" s="236"/>
      <c r="S190" s="236"/>
      <c r="T190" s="237"/>
      <c r="AT190" s="213" t="s">
        <v>152</v>
      </c>
      <c r="AU190" s="213" t="s">
        <v>86</v>
      </c>
      <c r="AV190" s="11" t="s">
        <v>86</v>
      </c>
      <c r="AW190" s="11" t="s">
        <v>41</v>
      </c>
      <c r="AX190" s="11" t="s">
        <v>25</v>
      </c>
      <c r="AY190" s="213" t="s">
        <v>143</v>
      </c>
    </row>
    <row r="191" spans="2:65" s="1" customFormat="1" ht="6.95" customHeight="1">
      <c r="B191" s="54"/>
      <c r="C191" s="55"/>
      <c r="D191" s="55"/>
      <c r="E191" s="55"/>
      <c r="F191" s="55"/>
      <c r="G191" s="55"/>
      <c r="H191" s="55"/>
      <c r="I191" s="137"/>
      <c r="J191" s="55"/>
      <c r="K191" s="55"/>
      <c r="L191" s="59"/>
    </row>
  </sheetData>
  <sheetProtection algorithmName="SHA-512" hashValue="0y5EGuhYA9P5kO+gH4Di2/8uOU525BD7wlF7Ti9eo5VvepQh6AG26ASO/6fVxEpKyFM2CRPu2okTCcw+Q4wxgQ==" saltValue="BQ1pgrCpPGqzaLArT/9+rJ8dB3ymF2EpfQSuzk05NW3ELrUpuc1Pk0qCS20RI4HAwD/tEGLqJmLUrsZoQfrkKQ==" spinCount="100000" sheet="1" objects="1" scenarios="1" formatColumns="0" formatRows="0" autoFilter="0"/>
  <autoFilter ref="C86:K190"/>
  <mergeCells count="10">
    <mergeCell ref="J51:J52"/>
    <mergeCell ref="E77:H77"/>
    <mergeCell ref="E79:H79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90"/>
  <sheetViews>
    <sheetView showGridLines="0" workbookViewId="0">
      <pane ySplit="1" topLeftCell="A167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0"/>
      <c r="C1" s="110"/>
      <c r="D1" s="111" t="s">
        <v>1</v>
      </c>
      <c r="E1" s="110"/>
      <c r="F1" s="112" t="s">
        <v>102</v>
      </c>
      <c r="G1" s="367" t="s">
        <v>103</v>
      </c>
      <c r="H1" s="367"/>
      <c r="I1" s="113"/>
      <c r="J1" s="112" t="s">
        <v>104</v>
      </c>
      <c r="K1" s="111" t="s">
        <v>105</v>
      </c>
      <c r="L1" s="112" t="s">
        <v>106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AT2" s="22" t="s">
        <v>89</v>
      </c>
    </row>
    <row r="3" spans="1:70" ht="6.95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86</v>
      </c>
    </row>
    <row r="4" spans="1:70" ht="36.950000000000003" customHeight="1">
      <c r="B4" s="26"/>
      <c r="C4" s="27"/>
      <c r="D4" s="28" t="s">
        <v>107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16.5" customHeight="1">
      <c r="B7" s="26"/>
      <c r="C7" s="27"/>
      <c r="D7" s="27"/>
      <c r="E7" s="359" t="str">
        <f>'Rekapitulace stavby'!K6</f>
        <v>Park u Hvězdárny Mikuláše Koperníka v Třinci - Hvězdárna</v>
      </c>
      <c r="F7" s="360"/>
      <c r="G7" s="360"/>
      <c r="H7" s="360"/>
      <c r="I7" s="115"/>
      <c r="J7" s="27"/>
      <c r="K7" s="29"/>
    </row>
    <row r="8" spans="1:70" s="1" customFormat="1">
      <c r="B8" s="39"/>
      <c r="C8" s="40"/>
      <c r="D8" s="35" t="s">
        <v>108</v>
      </c>
      <c r="E8" s="40"/>
      <c r="F8" s="40"/>
      <c r="G8" s="40"/>
      <c r="H8" s="40"/>
      <c r="I8" s="116"/>
      <c r="J8" s="40"/>
      <c r="K8" s="43"/>
    </row>
    <row r="9" spans="1:70" s="1" customFormat="1" ht="36.950000000000003" customHeight="1">
      <c r="B9" s="39"/>
      <c r="C9" s="40"/>
      <c r="D9" s="40"/>
      <c r="E9" s="361" t="s">
        <v>406</v>
      </c>
      <c r="F9" s="362"/>
      <c r="G9" s="362"/>
      <c r="H9" s="362"/>
      <c r="I9" s="116"/>
      <c r="J9" s="40"/>
      <c r="K9" s="43"/>
    </row>
    <row r="10" spans="1:70" s="1" customFormat="1" ht="13.5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5" customHeight="1">
      <c r="B11" s="39"/>
      <c r="C11" s="40"/>
      <c r="D11" s="35" t="s">
        <v>21</v>
      </c>
      <c r="E11" s="40"/>
      <c r="F11" s="33" t="s">
        <v>22</v>
      </c>
      <c r="G11" s="40"/>
      <c r="H11" s="40"/>
      <c r="I11" s="117" t="s">
        <v>23</v>
      </c>
      <c r="J11" s="33" t="s">
        <v>34</v>
      </c>
      <c r="K11" s="43"/>
    </row>
    <row r="12" spans="1:70" s="1" customFormat="1" ht="14.45" customHeight="1">
      <c r="B12" s="39"/>
      <c r="C12" s="40"/>
      <c r="D12" s="35" t="s">
        <v>26</v>
      </c>
      <c r="E12" s="40"/>
      <c r="F12" s="33" t="s">
        <v>27</v>
      </c>
      <c r="G12" s="40"/>
      <c r="H12" s="40"/>
      <c r="I12" s="117" t="s">
        <v>28</v>
      </c>
      <c r="J12" s="118" t="str">
        <f>'Rekapitulace stavby'!AN8</f>
        <v>28. 2. 2017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5" customHeight="1">
      <c r="B14" s="39"/>
      <c r="C14" s="40"/>
      <c r="D14" s="35" t="s">
        <v>32</v>
      </c>
      <c r="E14" s="40"/>
      <c r="F14" s="40"/>
      <c r="G14" s="40"/>
      <c r="H14" s="40"/>
      <c r="I14" s="117" t="s">
        <v>33</v>
      </c>
      <c r="J14" s="33" t="s">
        <v>34</v>
      </c>
      <c r="K14" s="43"/>
    </row>
    <row r="15" spans="1:70" s="1" customFormat="1" ht="18" customHeight="1">
      <c r="B15" s="39"/>
      <c r="C15" s="40"/>
      <c r="D15" s="40"/>
      <c r="E15" s="33" t="s">
        <v>35</v>
      </c>
      <c r="F15" s="40"/>
      <c r="G15" s="40"/>
      <c r="H15" s="40"/>
      <c r="I15" s="117" t="s">
        <v>36</v>
      </c>
      <c r="J15" s="33" t="s">
        <v>34</v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5" customHeight="1">
      <c r="B17" s="39"/>
      <c r="C17" s="40"/>
      <c r="D17" s="35" t="s">
        <v>37</v>
      </c>
      <c r="E17" s="40"/>
      <c r="F17" s="40"/>
      <c r="G17" s="40"/>
      <c r="H17" s="40"/>
      <c r="I17" s="117" t="s">
        <v>33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36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5" customHeight="1">
      <c r="B20" s="39"/>
      <c r="C20" s="40"/>
      <c r="D20" s="35" t="s">
        <v>39</v>
      </c>
      <c r="E20" s="40"/>
      <c r="F20" s="40"/>
      <c r="G20" s="40"/>
      <c r="H20" s="40"/>
      <c r="I20" s="117" t="s">
        <v>33</v>
      </c>
      <c r="J20" s="33" t="s">
        <v>34</v>
      </c>
      <c r="K20" s="43"/>
    </row>
    <row r="21" spans="2:11" s="1" customFormat="1" ht="18" customHeight="1">
      <c r="B21" s="39"/>
      <c r="C21" s="40"/>
      <c r="D21" s="40"/>
      <c r="E21" s="33" t="s">
        <v>110</v>
      </c>
      <c r="F21" s="40"/>
      <c r="G21" s="40"/>
      <c r="H21" s="40"/>
      <c r="I21" s="117" t="s">
        <v>36</v>
      </c>
      <c r="J21" s="33" t="s">
        <v>34</v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5" customHeight="1">
      <c r="B23" s="39"/>
      <c r="C23" s="40"/>
      <c r="D23" s="35" t="s">
        <v>42</v>
      </c>
      <c r="E23" s="40"/>
      <c r="F23" s="40"/>
      <c r="G23" s="40"/>
      <c r="H23" s="40"/>
      <c r="I23" s="116"/>
      <c r="J23" s="40"/>
      <c r="K23" s="43"/>
    </row>
    <row r="24" spans="2:11" s="6" customFormat="1" ht="16.5" customHeight="1">
      <c r="B24" s="119"/>
      <c r="C24" s="120"/>
      <c r="D24" s="120"/>
      <c r="E24" s="328" t="s">
        <v>34</v>
      </c>
      <c r="F24" s="328"/>
      <c r="G24" s="328"/>
      <c r="H24" s="328"/>
      <c r="I24" s="121"/>
      <c r="J24" s="120"/>
      <c r="K24" s="122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>
      <c r="B27" s="39"/>
      <c r="C27" s="40"/>
      <c r="D27" s="125" t="s">
        <v>43</v>
      </c>
      <c r="E27" s="40"/>
      <c r="F27" s="40"/>
      <c r="G27" s="40"/>
      <c r="H27" s="40"/>
      <c r="I27" s="116"/>
      <c r="J27" s="126">
        <f>ROUND(J90,2)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5" customHeight="1">
      <c r="B29" s="39"/>
      <c r="C29" s="40"/>
      <c r="D29" s="40"/>
      <c r="E29" s="40"/>
      <c r="F29" s="44" t="s">
        <v>45</v>
      </c>
      <c r="G29" s="40"/>
      <c r="H29" s="40"/>
      <c r="I29" s="127" t="s">
        <v>44</v>
      </c>
      <c r="J29" s="44" t="s">
        <v>46</v>
      </c>
      <c r="K29" s="43"/>
    </row>
    <row r="30" spans="2:11" s="1" customFormat="1" ht="14.45" customHeight="1">
      <c r="B30" s="39"/>
      <c r="C30" s="40"/>
      <c r="D30" s="47" t="s">
        <v>47</v>
      </c>
      <c r="E30" s="47" t="s">
        <v>48</v>
      </c>
      <c r="F30" s="128">
        <f>ROUND(SUM(BE90:BE189), 2)</f>
        <v>0</v>
      </c>
      <c r="G30" s="40"/>
      <c r="H30" s="40"/>
      <c r="I30" s="129">
        <v>0.21</v>
      </c>
      <c r="J30" s="128">
        <f>ROUND(ROUND((SUM(BE90:BE189)),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49</v>
      </c>
      <c r="F31" s="128">
        <f>ROUND(SUM(BF90:BF189), 2)</f>
        <v>0</v>
      </c>
      <c r="G31" s="40"/>
      <c r="H31" s="40"/>
      <c r="I31" s="129">
        <v>0.15</v>
      </c>
      <c r="J31" s="128">
        <f>ROUND(ROUND((SUM(BF90:BF189)),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50</v>
      </c>
      <c r="F32" s="128">
        <f>ROUND(SUM(BG90:BG189),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51</v>
      </c>
      <c r="F33" s="128">
        <f>ROUND(SUM(BH90:BH189),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52</v>
      </c>
      <c r="F34" s="128">
        <f>ROUND(SUM(BI90:BI189),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>
      <c r="B36" s="39"/>
      <c r="C36" s="130"/>
      <c r="D36" s="131" t="s">
        <v>53</v>
      </c>
      <c r="E36" s="77"/>
      <c r="F36" s="77"/>
      <c r="G36" s="132" t="s">
        <v>54</v>
      </c>
      <c r="H36" s="133" t="s">
        <v>55</v>
      </c>
      <c r="I36" s="134"/>
      <c r="J36" s="135">
        <f>SUM(J27:J34)</f>
        <v>0</v>
      </c>
      <c r="K36" s="136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9"/>
      <c r="C42" s="28" t="s">
        <v>111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16.5" customHeight="1">
      <c r="B45" s="39"/>
      <c r="C45" s="40"/>
      <c r="D45" s="40"/>
      <c r="E45" s="359" t="str">
        <f>E7</f>
        <v>Park u Hvězdárny Mikuláše Koperníka v Třinci - Hvězdárna</v>
      </c>
      <c r="F45" s="360"/>
      <c r="G45" s="360"/>
      <c r="H45" s="360"/>
      <c r="I45" s="116"/>
      <c r="J45" s="40"/>
      <c r="K45" s="43"/>
    </row>
    <row r="46" spans="2:11" s="1" customFormat="1" ht="14.45" customHeight="1">
      <c r="B46" s="39"/>
      <c r="C46" s="35" t="s">
        <v>108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17.25" customHeight="1">
      <c r="B47" s="39"/>
      <c r="C47" s="40"/>
      <c r="D47" s="40"/>
      <c r="E47" s="361" t="str">
        <f>E9</f>
        <v>D.02 - Oprava ocelového schodiště s fasádním dřevěným opláštěním</v>
      </c>
      <c r="F47" s="362"/>
      <c r="G47" s="362"/>
      <c r="H47" s="362"/>
      <c r="I47" s="116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>
      <c r="B49" s="39"/>
      <c r="C49" s="35" t="s">
        <v>26</v>
      </c>
      <c r="D49" s="40"/>
      <c r="E49" s="40"/>
      <c r="F49" s="33" t="str">
        <f>F12</f>
        <v>Obec Třinec</v>
      </c>
      <c r="G49" s="40"/>
      <c r="H49" s="40"/>
      <c r="I49" s="117" t="s">
        <v>28</v>
      </c>
      <c r="J49" s="118" t="str">
        <f>IF(J12="","",J12)</f>
        <v>28. 2. 2017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>
      <c r="B51" s="39"/>
      <c r="C51" s="35" t="s">
        <v>32</v>
      </c>
      <c r="D51" s="40"/>
      <c r="E51" s="40"/>
      <c r="F51" s="33" t="str">
        <f>E15</f>
        <v>Město Třinec, Jablunkovská 160, 739 61 Třinec</v>
      </c>
      <c r="G51" s="40"/>
      <c r="H51" s="40"/>
      <c r="I51" s="117" t="s">
        <v>39</v>
      </c>
      <c r="J51" s="328" t="str">
        <f>E21</f>
        <v>Projekční kancelář lay-out s.r.o.</v>
      </c>
      <c r="K51" s="43"/>
    </row>
    <row r="52" spans="2:47" s="1" customFormat="1" ht="14.45" customHeight="1">
      <c r="B52" s="39"/>
      <c r="C52" s="35" t="s">
        <v>37</v>
      </c>
      <c r="D52" s="40"/>
      <c r="E52" s="40"/>
      <c r="F52" s="33" t="str">
        <f>IF(E18="","",E18)</f>
        <v/>
      </c>
      <c r="G52" s="40"/>
      <c r="H52" s="40"/>
      <c r="I52" s="116"/>
      <c r="J52" s="363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>
      <c r="B54" s="39"/>
      <c r="C54" s="142" t="s">
        <v>112</v>
      </c>
      <c r="D54" s="130"/>
      <c r="E54" s="130"/>
      <c r="F54" s="130"/>
      <c r="G54" s="130"/>
      <c r="H54" s="130"/>
      <c r="I54" s="143"/>
      <c r="J54" s="144" t="s">
        <v>113</v>
      </c>
      <c r="K54" s="145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>
      <c r="B56" s="39"/>
      <c r="C56" s="146" t="s">
        <v>114</v>
      </c>
      <c r="D56" s="40"/>
      <c r="E56" s="40"/>
      <c r="F56" s="40"/>
      <c r="G56" s="40"/>
      <c r="H56" s="40"/>
      <c r="I56" s="116"/>
      <c r="J56" s="126">
        <f>J90</f>
        <v>0</v>
      </c>
      <c r="K56" s="43"/>
      <c r="AU56" s="22" t="s">
        <v>115</v>
      </c>
    </row>
    <row r="57" spans="2:47" s="7" customFormat="1" ht="24.95" customHeight="1">
      <c r="B57" s="147"/>
      <c r="C57" s="148"/>
      <c r="D57" s="149" t="s">
        <v>116</v>
      </c>
      <c r="E57" s="150"/>
      <c r="F57" s="150"/>
      <c r="G57" s="150"/>
      <c r="H57" s="150"/>
      <c r="I57" s="151"/>
      <c r="J57" s="152">
        <f>J91</f>
        <v>0</v>
      </c>
      <c r="K57" s="153"/>
    </row>
    <row r="58" spans="2:47" s="8" customFormat="1" ht="19.899999999999999" customHeight="1">
      <c r="B58" s="154"/>
      <c r="C58" s="155"/>
      <c r="D58" s="156" t="s">
        <v>117</v>
      </c>
      <c r="E58" s="157"/>
      <c r="F58" s="157"/>
      <c r="G58" s="157"/>
      <c r="H58" s="157"/>
      <c r="I58" s="158"/>
      <c r="J58" s="159">
        <f>J92</f>
        <v>0</v>
      </c>
      <c r="K58" s="160"/>
    </row>
    <row r="59" spans="2:47" s="8" customFormat="1" ht="19.899999999999999" customHeight="1">
      <c r="B59" s="154"/>
      <c r="C59" s="155"/>
      <c r="D59" s="156" t="s">
        <v>118</v>
      </c>
      <c r="E59" s="157"/>
      <c r="F59" s="157"/>
      <c r="G59" s="157"/>
      <c r="H59" s="157"/>
      <c r="I59" s="158"/>
      <c r="J59" s="159">
        <f>J103</f>
        <v>0</v>
      </c>
      <c r="K59" s="160"/>
    </row>
    <row r="60" spans="2:47" s="8" customFormat="1" ht="19.899999999999999" customHeight="1">
      <c r="B60" s="154"/>
      <c r="C60" s="155"/>
      <c r="D60" s="156" t="s">
        <v>407</v>
      </c>
      <c r="E60" s="157"/>
      <c r="F60" s="157"/>
      <c r="G60" s="157"/>
      <c r="H60" s="157"/>
      <c r="I60" s="158"/>
      <c r="J60" s="159">
        <f>J122</f>
        <v>0</v>
      </c>
      <c r="K60" s="160"/>
    </row>
    <row r="61" spans="2:47" s="8" customFormat="1" ht="19.899999999999999" customHeight="1">
      <c r="B61" s="154"/>
      <c r="C61" s="155"/>
      <c r="D61" s="156" t="s">
        <v>120</v>
      </c>
      <c r="E61" s="157"/>
      <c r="F61" s="157"/>
      <c r="G61" s="157"/>
      <c r="H61" s="157"/>
      <c r="I61" s="158"/>
      <c r="J61" s="159">
        <f>J124</f>
        <v>0</v>
      </c>
      <c r="K61" s="160"/>
    </row>
    <row r="62" spans="2:47" s="8" customFormat="1" ht="19.899999999999999" customHeight="1">
      <c r="B62" s="154"/>
      <c r="C62" s="155"/>
      <c r="D62" s="156" t="s">
        <v>122</v>
      </c>
      <c r="E62" s="157"/>
      <c r="F62" s="157"/>
      <c r="G62" s="157"/>
      <c r="H62" s="157"/>
      <c r="I62" s="158"/>
      <c r="J62" s="159">
        <f>J138</f>
        <v>0</v>
      </c>
      <c r="K62" s="160"/>
    </row>
    <row r="63" spans="2:47" s="7" customFormat="1" ht="24.95" customHeight="1">
      <c r="B63" s="147"/>
      <c r="C63" s="148"/>
      <c r="D63" s="149" t="s">
        <v>123</v>
      </c>
      <c r="E63" s="150"/>
      <c r="F63" s="150"/>
      <c r="G63" s="150"/>
      <c r="H63" s="150"/>
      <c r="I63" s="151"/>
      <c r="J63" s="152">
        <f>J140</f>
        <v>0</v>
      </c>
      <c r="K63" s="153"/>
    </row>
    <row r="64" spans="2:47" s="8" customFormat="1" ht="19.899999999999999" customHeight="1">
      <c r="B64" s="154"/>
      <c r="C64" s="155"/>
      <c r="D64" s="156" t="s">
        <v>408</v>
      </c>
      <c r="E64" s="157"/>
      <c r="F64" s="157"/>
      <c r="G64" s="157"/>
      <c r="H64" s="157"/>
      <c r="I64" s="158"/>
      <c r="J64" s="159">
        <f>J141</f>
        <v>0</v>
      </c>
      <c r="K64" s="160"/>
    </row>
    <row r="65" spans="2:12" s="8" customFormat="1" ht="19.899999999999999" customHeight="1">
      <c r="B65" s="154"/>
      <c r="C65" s="155"/>
      <c r="D65" s="156" t="s">
        <v>409</v>
      </c>
      <c r="E65" s="157"/>
      <c r="F65" s="157"/>
      <c r="G65" s="157"/>
      <c r="H65" s="157"/>
      <c r="I65" s="158"/>
      <c r="J65" s="159">
        <f>J147</f>
        <v>0</v>
      </c>
      <c r="K65" s="160"/>
    </row>
    <row r="66" spans="2:12" s="8" customFormat="1" ht="19.899999999999999" customHeight="1">
      <c r="B66" s="154"/>
      <c r="C66" s="155"/>
      <c r="D66" s="156" t="s">
        <v>124</v>
      </c>
      <c r="E66" s="157"/>
      <c r="F66" s="157"/>
      <c r="G66" s="157"/>
      <c r="H66" s="157"/>
      <c r="I66" s="158"/>
      <c r="J66" s="159">
        <f>J158</f>
        <v>0</v>
      </c>
      <c r="K66" s="160"/>
    </row>
    <row r="67" spans="2:12" s="8" customFormat="1" ht="19.899999999999999" customHeight="1">
      <c r="B67" s="154"/>
      <c r="C67" s="155"/>
      <c r="D67" s="156" t="s">
        <v>410</v>
      </c>
      <c r="E67" s="157"/>
      <c r="F67" s="157"/>
      <c r="G67" s="157"/>
      <c r="H67" s="157"/>
      <c r="I67" s="158"/>
      <c r="J67" s="159">
        <f>J172</f>
        <v>0</v>
      </c>
      <c r="K67" s="160"/>
    </row>
    <row r="68" spans="2:12" s="8" customFormat="1" ht="19.899999999999999" customHeight="1">
      <c r="B68" s="154"/>
      <c r="C68" s="155"/>
      <c r="D68" s="156" t="s">
        <v>411</v>
      </c>
      <c r="E68" s="157"/>
      <c r="F68" s="157"/>
      <c r="G68" s="157"/>
      <c r="H68" s="157"/>
      <c r="I68" s="158"/>
      <c r="J68" s="159">
        <f>J185</f>
        <v>0</v>
      </c>
      <c r="K68" s="160"/>
    </row>
    <row r="69" spans="2:12" s="7" customFormat="1" ht="24.95" customHeight="1">
      <c r="B69" s="147"/>
      <c r="C69" s="148"/>
      <c r="D69" s="149" t="s">
        <v>125</v>
      </c>
      <c r="E69" s="150"/>
      <c r="F69" s="150"/>
      <c r="G69" s="150"/>
      <c r="H69" s="150"/>
      <c r="I69" s="151"/>
      <c r="J69" s="152">
        <f>J187</f>
        <v>0</v>
      </c>
      <c r="K69" s="153"/>
    </row>
    <row r="70" spans="2:12" s="8" customFormat="1" ht="19.899999999999999" customHeight="1">
      <c r="B70" s="154"/>
      <c r="C70" s="155"/>
      <c r="D70" s="156" t="s">
        <v>126</v>
      </c>
      <c r="E70" s="157"/>
      <c r="F70" s="157"/>
      <c r="G70" s="157"/>
      <c r="H70" s="157"/>
      <c r="I70" s="158"/>
      <c r="J70" s="159">
        <f>J188</f>
        <v>0</v>
      </c>
      <c r="K70" s="160"/>
    </row>
    <row r="71" spans="2:12" s="1" customFormat="1" ht="21.75" customHeight="1">
      <c r="B71" s="39"/>
      <c r="C71" s="40"/>
      <c r="D71" s="40"/>
      <c r="E71" s="40"/>
      <c r="F71" s="40"/>
      <c r="G71" s="40"/>
      <c r="H71" s="40"/>
      <c r="I71" s="116"/>
      <c r="J71" s="40"/>
      <c r="K71" s="43"/>
    </row>
    <row r="72" spans="2:12" s="1" customFormat="1" ht="6.95" customHeight="1">
      <c r="B72" s="54"/>
      <c r="C72" s="55"/>
      <c r="D72" s="55"/>
      <c r="E72" s="55"/>
      <c r="F72" s="55"/>
      <c r="G72" s="55"/>
      <c r="H72" s="55"/>
      <c r="I72" s="137"/>
      <c r="J72" s="55"/>
      <c r="K72" s="56"/>
    </row>
    <row r="76" spans="2:12" s="1" customFormat="1" ht="6.95" customHeight="1">
      <c r="B76" s="57"/>
      <c r="C76" s="58"/>
      <c r="D76" s="58"/>
      <c r="E76" s="58"/>
      <c r="F76" s="58"/>
      <c r="G76" s="58"/>
      <c r="H76" s="58"/>
      <c r="I76" s="140"/>
      <c r="J76" s="58"/>
      <c r="K76" s="58"/>
      <c r="L76" s="59"/>
    </row>
    <row r="77" spans="2:12" s="1" customFormat="1" ht="36.950000000000003" customHeight="1">
      <c r="B77" s="39"/>
      <c r="C77" s="60" t="s">
        <v>127</v>
      </c>
      <c r="D77" s="61"/>
      <c r="E77" s="61"/>
      <c r="F77" s="61"/>
      <c r="G77" s="61"/>
      <c r="H77" s="61"/>
      <c r="I77" s="161"/>
      <c r="J77" s="61"/>
      <c r="K77" s="61"/>
      <c r="L77" s="59"/>
    </row>
    <row r="78" spans="2:12" s="1" customFormat="1" ht="6.95" customHeight="1">
      <c r="B78" s="39"/>
      <c r="C78" s="61"/>
      <c r="D78" s="61"/>
      <c r="E78" s="61"/>
      <c r="F78" s="61"/>
      <c r="G78" s="61"/>
      <c r="H78" s="61"/>
      <c r="I78" s="161"/>
      <c r="J78" s="61"/>
      <c r="K78" s="61"/>
      <c r="L78" s="59"/>
    </row>
    <row r="79" spans="2:12" s="1" customFormat="1" ht="14.45" customHeight="1">
      <c r="B79" s="39"/>
      <c r="C79" s="63" t="s">
        <v>18</v>
      </c>
      <c r="D79" s="61"/>
      <c r="E79" s="61"/>
      <c r="F79" s="61"/>
      <c r="G79" s="61"/>
      <c r="H79" s="61"/>
      <c r="I79" s="161"/>
      <c r="J79" s="61"/>
      <c r="K79" s="61"/>
      <c r="L79" s="59"/>
    </row>
    <row r="80" spans="2:12" s="1" customFormat="1" ht="16.5" customHeight="1">
      <c r="B80" s="39"/>
      <c r="C80" s="61"/>
      <c r="D80" s="61"/>
      <c r="E80" s="364" t="str">
        <f>E7</f>
        <v>Park u Hvězdárny Mikuláše Koperníka v Třinci - Hvězdárna</v>
      </c>
      <c r="F80" s="365"/>
      <c r="G80" s="365"/>
      <c r="H80" s="365"/>
      <c r="I80" s="161"/>
      <c r="J80" s="61"/>
      <c r="K80" s="61"/>
      <c r="L80" s="59"/>
    </row>
    <row r="81" spans="2:65" s="1" customFormat="1" ht="14.45" customHeight="1">
      <c r="B81" s="39"/>
      <c r="C81" s="63" t="s">
        <v>108</v>
      </c>
      <c r="D81" s="61"/>
      <c r="E81" s="61"/>
      <c r="F81" s="61"/>
      <c r="G81" s="61"/>
      <c r="H81" s="61"/>
      <c r="I81" s="161"/>
      <c r="J81" s="61"/>
      <c r="K81" s="61"/>
      <c r="L81" s="59"/>
    </row>
    <row r="82" spans="2:65" s="1" customFormat="1" ht="17.25" customHeight="1">
      <c r="B82" s="39"/>
      <c r="C82" s="61"/>
      <c r="D82" s="61"/>
      <c r="E82" s="339" t="str">
        <f>E9</f>
        <v>D.02 - Oprava ocelového schodiště s fasádním dřevěným opláštěním</v>
      </c>
      <c r="F82" s="366"/>
      <c r="G82" s="366"/>
      <c r="H82" s="366"/>
      <c r="I82" s="161"/>
      <c r="J82" s="61"/>
      <c r="K82" s="61"/>
      <c r="L82" s="59"/>
    </row>
    <row r="83" spans="2:65" s="1" customFormat="1" ht="6.95" customHeight="1">
      <c r="B83" s="39"/>
      <c r="C83" s="61"/>
      <c r="D83" s="61"/>
      <c r="E83" s="61"/>
      <c r="F83" s="61"/>
      <c r="G83" s="61"/>
      <c r="H83" s="61"/>
      <c r="I83" s="161"/>
      <c r="J83" s="61"/>
      <c r="K83" s="61"/>
      <c r="L83" s="59"/>
    </row>
    <row r="84" spans="2:65" s="1" customFormat="1" ht="18" customHeight="1">
      <c r="B84" s="39"/>
      <c r="C84" s="63" t="s">
        <v>26</v>
      </c>
      <c r="D84" s="61"/>
      <c r="E84" s="61"/>
      <c r="F84" s="162" t="str">
        <f>F12</f>
        <v>Obec Třinec</v>
      </c>
      <c r="G84" s="61"/>
      <c r="H84" s="61"/>
      <c r="I84" s="163" t="s">
        <v>28</v>
      </c>
      <c r="J84" s="71" t="str">
        <f>IF(J12="","",J12)</f>
        <v>28. 2. 2017</v>
      </c>
      <c r="K84" s="61"/>
      <c r="L84" s="59"/>
    </row>
    <row r="85" spans="2:65" s="1" customFormat="1" ht="6.95" customHeight="1">
      <c r="B85" s="39"/>
      <c r="C85" s="61"/>
      <c r="D85" s="61"/>
      <c r="E85" s="61"/>
      <c r="F85" s="61"/>
      <c r="G85" s="61"/>
      <c r="H85" s="61"/>
      <c r="I85" s="161"/>
      <c r="J85" s="61"/>
      <c r="K85" s="61"/>
      <c r="L85" s="59"/>
    </row>
    <row r="86" spans="2:65" s="1" customFormat="1">
      <c r="B86" s="39"/>
      <c r="C86" s="63" t="s">
        <v>32</v>
      </c>
      <c r="D86" s="61"/>
      <c r="E86" s="61"/>
      <c r="F86" s="162" t="str">
        <f>E15</f>
        <v>Město Třinec, Jablunkovská 160, 739 61 Třinec</v>
      </c>
      <c r="G86" s="61"/>
      <c r="H86" s="61"/>
      <c r="I86" s="163" t="s">
        <v>39</v>
      </c>
      <c r="J86" s="162" t="str">
        <f>E21</f>
        <v>Projekční kancelář lay-out s.r.o.</v>
      </c>
      <c r="K86" s="61"/>
      <c r="L86" s="59"/>
    </row>
    <row r="87" spans="2:65" s="1" customFormat="1" ht="14.45" customHeight="1">
      <c r="B87" s="39"/>
      <c r="C87" s="63" t="s">
        <v>37</v>
      </c>
      <c r="D87" s="61"/>
      <c r="E87" s="61"/>
      <c r="F87" s="162" t="str">
        <f>IF(E18="","",E18)</f>
        <v/>
      </c>
      <c r="G87" s="61"/>
      <c r="H87" s="61"/>
      <c r="I87" s="161"/>
      <c r="J87" s="61"/>
      <c r="K87" s="61"/>
      <c r="L87" s="59"/>
    </row>
    <row r="88" spans="2:65" s="1" customFormat="1" ht="10.35" customHeight="1">
      <c r="B88" s="39"/>
      <c r="C88" s="61"/>
      <c r="D88" s="61"/>
      <c r="E88" s="61"/>
      <c r="F88" s="61"/>
      <c r="G88" s="61"/>
      <c r="H88" s="61"/>
      <c r="I88" s="161"/>
      <c r="J88" s="61"/>
      <c r="K88" s="61"/>
      <c r="L88" s="59"/>
    </row>
    <row r="89" spans="2:65" s="9" customFormat="1" ht="29.25" customHeight="1">
      <c r="B89" s="164"/>
      <c r="C89" s="165" t="s">
        <v>128</v>
      </c>
      <c r="D89" s="166" t="s">
        <v>62</v>
      </c>
      <c r="E89" s="166" t="s">
        <v>58</v>
      </c>
      <c r="F89" s="166" t="s">
        <v>129</v>
      </c>
      <c r="G89" s="166" t="s">
        <v>130</v>
      </c>
      <c r="H89" s="166" t="s">
        <v>131</v>
      </c>
      <c r="I89" s="167" t="s">
        <v>132</v>
      </c>
      <c r="J89" s="166" t="s">
        <v>113</v>
      </c>
      <c r="K89" s="168" t="s">
        <v>133</v>
      </c>
      <c r="L89" s="169"/>
      <c r="M89" s="79" t="s">
        <v>134</v>
      </c>
      <c r="N89" s="80" t="s">
        <v>47</v>
      </c>
      <c r="O89" s="80" t="s">
        <v>135</v>
      </c>
      <c r="P89" s="80" t="s">
        <v>136</v>
      </c>
      <c r="Q89" s="80" t="s">
        <v>137</v>
      </c>
      <c r="R89" s="80" t="s">
        <v>138</v>
      </c>
      <c r="S89" s="80" t="s">
        <v>139</v>
      </c>
      <c r="T89" s="81" t="s">
        <v>140</v>
      </c>
    </row>
    <row r="90" spans="2:65" s="1" customFormat="1" ht="29.25" customHeight="1">
      <c r="B90" s="39"/>
      <c r="C90" s="85" t="s">
        <v>114</v>
      </c>
      <c r="D90" s="61"/>
      <c r="E90" s="61"/>
      <c r="F90" s="61"/>
      <c r="G90" s="61"/>
      <c r="H90" s="61"/>
      <c r="I90" s="161"/>
      <c r="J90" s="170">
        <f>BK90</f>
        <v>0</v>
      </c>
      <c r="K90" s="61"/>
      <c r="L90" s="59"/>
      <c r="M90" s="82"/>
      <c r="N90" s="83"/>
      <c r="O90" s="83"/>
      <c r="P90" s="171">
        <f>P91+P140+P187</f>
        <v>0</v>
      </c>
      <c r="Q90" s="83"/>
      <c r="R90" s="171">
        <f>R91+R140+R187</f>
        <v>51.06711258</v>
      </c>
      <c r="S90" s="83"/>
      <c r="T90" s="172">
        <f>T91+T140+T187</f>
        <v>0</v>
      </c>
      <c r="AT90" s="22" t="s">
        <v>76</v>
      </c>
      <c r="AU90" s="22" t="s">
        <v>115</v>
      </c>
      <c r="BK90" s="173">
        <f>BK91+BK140+BK187</f>
        <v>0</v>
      </c>
    </row>
    <row r="91" spans="2:65" s="10" customFormat="1" ht="37.35" customHeight="1">
      <c r="B91" s="174"/>
      <c r="C91" s="175"/>
      <c r="D91" s="176" t="s">
        <v>76</v>
      </c>
      <c r="E91" s="177" t="s">
        <v>141</v>
      </c>
      <c r="F91" s="177" t="s">
        <v>142</v>
      </c>
      <c r="G91" s="175"/>
      <c r="H91" s="175"/>
      <c r="I91" s="178"/>
      <c r="J91" s="179">
        <f>BK91</f>
        <v>0</v>
      </c>
      <c r="K91" s="175"/>
      <c r="L91" s="180"/>
      <c r="M91" s="181"/>
      <c r="N91" s="182"/>
      <c r="O91" s="182"/>
      <c r="P91" s="183">
        <f>P92+P103+P122+P124+P138</f>
        <v>0</v>
      </c>
      <c r="Q91" s="182"/>
      <c r="R91" s="183">
        <f>R92+R103+R122+R124+R138</f>
        <v>39.827004260000002</v>
      </c>
      <c r="S91" s="182"/>
      <c r="T91" s="184">
        <f>T92+T103+T122+T124+T138</f>
        <v>0</v>
      </c>
      <c r="AR91" s="185" t="s">
        <v>25</v>
      </c>
      <c r="AT91" s="186" t="s">
        <v>76</v>
      </c>
      <c r="AU91" s="186" t="s">
        <v>77</v>
      </c>
      <c r="AY91" s="185" t="s">
        <v>143</v>
      </c>
      <c r="BK91" s="187">
        <f>BK92+BK103+BK122+BK124+BK138</f>
        <v>0</v>
      </c>
    </row>
    <row r="92" spans="2:65" s="10" customFormat="1" ht="19.899999999999999" customHeight="1">
      <c r="B92" s="174"/>
      <c r="C92" s="175"/>
      <c r="D92" s="176" t="s">
        <v>76</v>
      </c>
      <c r="E92" s="188" t="s">
        <v>25</v>
      </c>
      <c r="F92" s="188" t="s">
        <v>144</v>
      </c>
      <c r="G92" s="175"/>
      <c r="H92" s="175"/>
      <c r="I92" s="178"/>
      <c r="J92" s="189">
        <f>BK92</f>
        <v>0</v>
      </c>
      <c r="K92" s="175"/>
      <c r="L92" s="180"/>
      <c r="M92" s="181"/>
      <c r="N92" s="182"/>
      <c r="O92" s="182"/>
      <c r="P92" s="183">
        <f>SUM(P93:P102)</f>
        <v>0</v>
      </c>
      <c r="Q92" s="182"/>
      <c r="R92" s="183">
        <f>SUM(R93:R102)</f>
        <v>20.349</v>
      </c>
      <c r="S92" s="182"/>
      <c r="T92" s="184">
        <f>SUM(T93:T102)</f>
        <v>0</v>
      </c>
      <c r="AR92" s="185" t="s">
        <v>25</v>
      </c>
      <c r="AT92" s="186" t="s">
        <v>76</v>
      </c>
      <c r="AU92" s="186" t="s">
        <v>25</v>
      </c>
      <c r="AY92" s="185" t="s">
        <v>143</v>
      </c>
      <c r="BK92" s="187">
        <f>SUM(BK93:BK102)</f>
        <v>0</v>
      </c>
    </row>
    <row r="93" spans="2:65" s="1" customFormat="1" ht="25.5" customHeight="1">
      <c r="B93" s="39"/>
      <c r="C93" s="190" t="s">
        <v>25</v>
      </c>
      <c r="D93" s="190" t="s">
        <v>145</v>
      </c>
      <c r="E93" s="191" t="s">
        <v>412</v>
      </c>
      <c r="F93" s="192" t="s">
        <v>413</v>
      </c>
      <c r="G93" s="193" t="s">
        <v>166</v>
      </c>
      <c r="H93" s="194">
        <v>15.57</v>
      </c>
      <c r="I93" s="195"/>
      <c r="J93" s="196">
        <f>ROUND(I93*H93,2)</f>
        <v>0</v>
      </c>
      <c r="K93" s="192" t="s">
        <v>149</v>
      </c>
      <c r="L93" s="59"/>
      <c r="M93" s="197" t="s">
        <v>34</v>
      </c>
      <c r="N93" s="198" t="s">
        <v>48</v>
      </c>
      <c r="O93" s="40"/>
      <c r="P93" s="199">
        <f>O93*H93</f>
        <v>0</v>
      </c>
      <c r="Q93" s="199">
        <v>0</v>
      </c>
      <c r="R93" s="199">
        <f>Q93*H93</f>
        <v>0</v>
      </c>
      <c r="S93" s="199">
        <v>0</v>
      </c>
      <c r="T93" s="200">
        <f>S93*H93</f>
        <v>0</v>
      </c>
      <c r="AR93" s="22" t="s">
        <v>150</v>
      </c>
      <c r="AT93" s="22" t="s">
        <v>145</v>
      </c>
      <c r="AU93" s="22" t="s">
        <v>86</v>
      </c>
      <c r="AY93" s="22" t="s">
        <v>143</v>
      </c>
      <c r="BE93" s="201">
        <f>IF(N93="základní",J93,0)</f>
        <v>0</v>
      </c>
      <c r="BF93" s="201">
        <f>IF(N93="snížená",J93,0)</f>
        <v>0</v>
      </c>
      <c r="BG93" s="201">
        <f>IF(N93="zákl. přenesená",J93,0)</f>
        <v>0</v>
      </c>
      <c r="BH93" s="201">
        <f>IF(N93="sníž. přenesená",J93,0)</f>
        <v>0</v>
      </c>
      <c r="BI93" s="201">
        <f>IF(N93="nulová",J93,0)</f>
        <v>0</v>
      </c>
      <c r="BJ93" s="22" t="s">
        <v>25</v>
      </c>
      <c r="BK93" s="201">
        <f>ROUND(I93*H93,2)</f>
        <v>0</v>
      </c>
      <c r="BL93" s="22" t="s">
        <v>150</v>
      </c>
      <c r="BM93" s="22" t="s">
        <v>414</v>
      </c>
    </row>
    <row r="94" spans="2:65" s="11" customFormat="1" ht="13.5">
      <c r="B94" s="202"/>
      <c r="C94" s="203"/>
      <c r="D94" s="204" t="s">
        <v>152</v>
      </c>
      <c r="E94" s="205" t="s">
        <v>34</v>
      </c>
      <c r="F94" s="206" t="s">
        <v>415</v>
      </c>
      <c r="G94" s="203"/>
      <c r="H94" s="207">
        <v>15.57</v>
      </c>
      <c r="I94" s="208"/>
      <c r="J94" s="203"/>
      <c r="K94" s="203"/>
      <c r="L94" s="209"/>
      <c r="M94" s="210"/>
      <c r="N94" s="211"/>
      <c r="O94" s="211"/>
      <c r="P94" s="211"/>
      <c r="Q94" s="211"/>
      <c r="R94" s="211"/>
      <c r="S94" s="211"/>
      <c r="T94" s="212"/>
      <c r="AT94" s="213" t="s">
        <v>152</v>
      </c>
      <c r="AU94" s="213" t="s">
        <v>86</v>
      </c>
      <c r="AV94" s="11" t="s">
        <v>86</v>
      </c>
      <c r="AW94" s="11" t="s">
        <v>41</v>
      </c>
      <c r="AX94" s="11" t="s">
        <v>25</v>
      </c>
      <c r="AY94" s="213" t="s">
        <v>143</v>
      </c>
    </row>
    <row r="95" spans="2:65" s="1" customFormat="1" ht="25.5" customHeight="1">
      <c r="B95" s="39"/>
      <c r="C95" s="190" t="s">
        <v>86</v>
      </c>
      <c r="D95" s="190" t="s">
        <v>145</v>
      </c>
      <c r="E95" s="191" t="s">
        <v>416</v>
      </c>
      <c r="F95" s="192" t="s">
        <v>417</v>
      </c>
      <c r="G95" s="193" t="s">
        <v>166</v>
      </c>
      <c r="H95" s="194">
        <v>15.57</v>
      </c>
      <c r="I95" s="195"/>
      <c r="J95" s="196">
        <f>ROUND(I95*H95,2)</f>
        <v>0</v>
      </c>
      <c r="K95" s="192" t="s">
        <v>149</v>
      </c>
      <c r="L95" s="59"/>
      <c r="M95" s="197" t="s">
        <v>34</v>
      </c>
      <c r="N95" s="198" t="s">
        <v>48</v>
      </c>
      <c r="O95" s="40"/>
      <c r="P95" s="199">
        <f>O95*H95</f>
        <v>0</v>
      </c>
      <c r="Q95" s="199">
        <v>0</v>
      </c>
      <c r="R95" s="199">
        <f>Q95*H95</f>
        <v>0</v>
      </c>
      <c r="S95" s="199">
        <v>0</v>
      </c>
      <c r="T95" s="200">
        <f>S95*H95</f>
        <v>0</v>
      </c>
      <c r="AR95" s="22" t="s">
        <v>150</v>
      </c>
      <c r="AT95" s="22" t="s">
        <v>145</v>
      </c>
      <c r="AU95" s="22" t="s">
        <v>86</v>
      </c>
      <c r="AY95" s="22" t="s">
        <v>143</v>
      </c>
      <c r="BE95" s="201">
        <f>IF(N95="základní",J95,0)</f>
        <v>0</v>
      </c>
      <c r="BF95" s="201">
        <f>IF(N95="snížená",J95,0)</f>
        <v>0</v>
      </c>
      <c r="BG95" s="201">
        <f>IF(N95="zákl. přenesená",J95,0)</f>
        <v>0</v>
      </c>
      <c r="BH95" s="201">
        <f>IF(N95="sníž. přenesená",J95,0)</f>
        <v>0</v>
      </c>
      <c r="BI95" s="201">
        <f>IF(N95="nulová",J95,0)</f>
        <v>0</v>
      </c>
      <c r="BJ95" s="22" t="s">
        <v>25</v>
      </c>
      <c r="BK95" s="201">
        <f>ROUND(I95*H95,2)</f>
        <v>0</v>
      </c>
      <c r="BL95" s="22" t="s">
        <v>150</v>
      </c>
      <c r="BM95" s="22" t="s">
        <v>418</v>
      </c>
    </row>
    <row r="96" spans="2:65" s="1" customFormat="1" ht="38.25" customHeight="1">
      <c r="B96" s="39"/>
      <c r="C96" s="190" t="s">
        <v>158</v>
      </c>
      <c r="D96" s="190" t="s">
        <v>145</v>
      </c>
      <c r="E96" s="191" t="s">
        <v>185</v>
      </c>
      <c r="F96" s="192" t="s">
        <v>186</v>
      </c>
      <c r="G96" s="193" t="s">
        <v>166</v>
      </c>
      <c r="H96" s="194">
        <v>15.57</v>
      </c>
      <c r="I96" s="195"/>
      <c r="J96" s="196">
        <f>ROUND(I96*H96,2)</f>
        <v>0</v>
      </c>
      <c r="K96" s="192" t="s">
        <v>149</v>
      </c>
      <c r="L96" s="59"/>
      <c r="M96" s="197" t="s">
        <v>34</v>
      </c>
      <c r="N96" s="198" t="s">
        <v>48</v>
      </c>
      <c r="O96" s="40"/>
      <c r="P96" s="199">
        <f>O96*H96</f>
        <v>0</v>
      </c>
      <c r="Q96" s="199">
        <v>0</v>
      </c>
      <c r="R96" s="199">
        <f>Q96*H96</f>
        <v>0</v>
      </c>
      <c r="S96" s="199">
        <v>0</v>
      </c>
      <c r="T96" s="200">
        <f>S96*H96</f>
        <v>0</v>
      </c>
      <c r="AR96" s="22" t="s">
        <v>150</v>
      </c>
      <c r="AT96" s="22" t="s">
        <v>145</v>
      </c>
      <c r="AU96" s="22" t="s">
        <v>86</v>
      </c>
      <c r="AY96" s="22" t="s">
        <v>143</v>
      </c>
      <c r="BE96" s="201">
        <f>IF(N96="základní",J96,0)</f>
        <v>0</v>
      </c>
      <c r="BF96" s="201">
        <f>IF(N96="snížená",J96,0)</f>
        <v>0</v>
      </c>
      <c r="BG96" s="201">
        <f>IF(N96="zákl. přenesená",J96,0)</f>
        <v>0</v>
      </c>
      <c r="BH96" s="201">
        <f>IF(N96="sníž. přenesená",J96,0)</f>
        <v>0</v>
      </c>
      <c r="BI96" s="201">
        <f>IF(N96="nulová",J96,0)</f>
        <v>0</v>
      </c>
      <c r="BJ96" s="22" t="s">
        <v>25</v>
      </c>
      <c r="BK96" s="201">
        <f>ROUND(I96*H96,2)</f>
        <v>0</v>
      </c>
      <c r="BL96" s="22" t="s">
        <v>150</v>
      </c>
      <c r="BM96" s="22" t="s">
        <v>419</v>
      </c>
    </row>
    <row r="97" spans="2:65" s="1" customFormat="1" ht="25.5" customHeight="1">
      <c r="B97" s="39"/>
      <c r="C97" s="190" t="s">
        <v>150</v>
      </c>
      <c r="D97" s="190" t="s">
        <v>145</v>
      </c>
      <c r="E97" s="191" t="s">
        <v>420</v>
      </c>
      <c r="F97" s="192" t="s">
        <v>421</v>
      </c>
      <c r="G97" s="193" t="s">
        <v>166</v>
      </c>
      <c r="H97" s="194">
        <v>15.57</v>
      </c>
      <c r="I97" s="195"/>
      <c r="J97" s="196">
        <f>ROUND(I97*H97,2)</f>
        <v>0</v>
      </c>
      <c r="K97" s="192" t="s">
        <v>149</v>
      </c>
      <c r="L97" s="59"/>
      <c r="M97" s="197" t="s">
        <v>34</v>
      </c>
      <c r="N97" s="198" t="s">
        <v>48</v>
      </c>
      <c r="O97" s="40"/>
      <c r="P97" s="199">
        <f>O97*H97</f>
        <v>0</v>
      </c>
      <c r="Q97" s="199">
        <v>0</v>
      </c>
      <c r="R97" s="199">
        <f>Q97*H97</f>
        <v>0</v>
      </c>
      <c r="S97" s="199">
        <v>0</v>
      </c>
      <c r="T97" s="200">
        <f>S97*H97</f>
        <v>0</v>
      </c>
      <c r="AR97" s="22" t="s">
        <v>150</v>
      </c>
      <c r="AT97" s="22" t="s">
        <v>145</v>
      </c>
      <c r="AU97" s="22" t="s">
        <v>86</v>
      </c>
      <c r="AY97" s="22" t="s">
        <v>143</v>
      </c>
      <c r="BE97" s="201">
        <f>IF(N97="základní",J97,0)</f>
        <v>0</v>
      </c>
      <c r="BF97" s="201">
        <f>IF(N97="snížená",J97,0)</f>
        <v>0</v>
      </c>
      <c r="BG97" s="201">
        <f>IF(N97="zákl. přenesená",J97,0)</f>
        <v>0</v>
      </c>
      <c r="BH97" s="201">
        <f>IF(N97="sníž. přenesená",J97,0)</f>
        <v>0</v>
      </c>
      <c r="BI97" s="201">
        <f>IF(N97="nulová",J97,0)</f>
        <v>0</v>
      </c>
      <c r="BJ97" s="22" t="s">
        <v>25</v>
      </c>
      <c r="BK97" s="201">
        <f>ROUND(I97*H97,2)</f>
        <v>0</v>
      </c>
      <c r="BL97" s="22" t="s">
        <v>150</v>
      </c>
      <c r="BM97" s="22" t="s">
        <v>422</v>
      </c>
    </row>
    <row r="98" spans="2:65" s="1" customFormat="1" ht="16.5" customHeight="1">
      <c r="B98" s="39"/>
      <c r="C98" s="190" t="s">
        <v>171</v>
      </c>
      <c r="D98" s="190" t="s">
        <v>145</v>
      </c>
      <c r="E98" s="191" t="s">
        <v>190</v>
      </c>
      <c r="F98" s="192" t="s">
        <v>191</v>
      </c>
      <c r="G98" s="193" t="s">
        <v>192</v>
      </c>
      <c r="H98" s="194">
        <v>15.57</v>
      </c>
      <c r="I98" s="195"/>
      <c r="J98" s="196">
        <f>ROUND(I98*H98,2)</f>
        <v>0</v>
      </c>
      <c r="K98" s="192" t="s">
        <v>149</v>
      </c>
      <c r="L98" s="59"/>
      <c r="M98" s="197" t="s">
        <v>34</v>
      </c>
      <c r="N98" s="198" t="s">
        <v>48</v>
      </c>
      <c r="O98" s="40"/>
      <c r="P98" s="199">
        <f>O98*H98</f>
        <v>0</v>
      </c>
      <c r="Q98" s="199">
        <v>0</v>
      </c>
      <c r="R98" s="199">
        <f>Q98*H98</f>
        <v>0</v>
      </c>
      <c r="S98" s="199">
        <v>0</v>
      </c>
      <c r="T98" s="200">
        <f>S98*H98</f>
        <v>0</v>
      </c>
      <c r="AR98" s="22" t="s">
        <v>150</v>
      </c>
      <c r="AT98" s="22" t="s">
        <v>145</v>
      </c>
      <c r="AU98" s="22" t="s">
        <v>86</v>
      </c>
      <c r="AY98" s="22" t="s">
        <v>143</v>
      </c>
      <c r="BE98" s="201">
        <f>IF(N98="základní",J98,0)</f>
        <v>0</v>
      </c>
      <c r="BF98" s="201">
        <f>IF(N98="snížená",J98,0)</f>
        <v>0</v>
      </c>
      <c r="BG98" s="201">
        <f>IF(N98="zákl. přenesená",J98,0)</f>
        <v>0</v>
      </c>
      <c r="BH98" s="201">
        <f>IF(N98="sníž. přenesená",J98,0)</f>
        <v>0</v>
      </c>
      <c r="BI98" s="201">
        <f>IF(N98="nulová",J98,0)</f>
        <v>0</v>
      </c>
      <c r="BJ98" s="22" t="s">
        <v>25</v>
      </c>
      <c r="BK98" s="201">
        <f>ROUND(I98*H98,2)</f>
        <v>0</v>
      </c>
      <c r="BL98" s="22" t="s">
        <v>150</v>
      </c>
      <c r="BM98" s="22" t="s">
        <v>423</v>
      </c>
    </row>
    <row r="99" spans="2:65" s="1" customFormat="1" ht="25.5" customHeight="1">
      <c r="B99" s="39"/>
      <c r="C99" s="190" t="s">
        <v>175</v>
      </c>
      <c r="D99" s="190" t="s">
        <v>145</v>
      </c>
      <c r="E99" s="191" t="s">
        <v>195</v>
      </c>
      <c r="F99" s="192" t="s">
        <v>196</v>
      </c>
      <c r="G99" s="193" t="s">
        <v>166</v>
      </c>
      <c r="H99" s="194">
        <v>9.69</v>
      </c>
      <c r="I99" s="195"/>
      <c r="J99" s="196">
        <f>ROUND(I99*H99,2)</f>
        <v>0</v>
      </c>
      <c r="K99" s="192" t="s">
        <v>149</v>
      </c>
      <c r="L99" s="59"/>
      <c r="M99" s="197" t="s">
        <v>34</v>
      </c>
      <c r="N99" s="198" t="s">
        <v>48</v>
      </c>
      <c r="O99" s="40"/>
      <c r="P99" s="199">
        <f>O99*H99</f>
        <v>0</v>
      </c>
      <c r="Q99" s="199">
        <v>0</v>
      </c>
      <c r="R99" s="199">
        <f>Q99*H99</f>
        <v>0</v>
      </c>
      <c r="S99" s="199">
        <v>0</v>
      </c>
      <c r="T99" s="200">
        <f>S99*H99</f>
        <v>0</v>
      </c>
      <c r="AR99" s="22" t="s">
        <v>150</v>
      </c>
      <c r="AT99" s="22" t="s">
        <v>145</v>
      </c>
      <c r="AU99" s="22" t="s">
        <v>86</v>
      </c>
      <c r="AY99" s="22" t="s">
        <v>143</v>
      </c>
      <c r="BE99" s="201">
        <f>IF(N99="základní",J99,0)</f>
        <v>0</v>
      </c>
      <c r="BF99" s="201">
        <f>IF(N99="snížená",J99,0)</f>
        <v>0</v>
      </c>
      <c r="BG99" s="201">
        <f>IF(N99="zákl. přenesená",J99,0)</f>
        <v>0</v>
      </c>
      <c r="BH99" s="201">
        <f>IF(N99="sníž. přenesená",J99,0)</f>
        <v>0</v>
      </c>
      <c r="BI99" s="201">
        <f>IF(N99="nulová",J99,0)</f>
        <v>0</v>
      </c>
      <c r="BJ99" s="22" t="s">
        <v>25</v>
      </c>
      <c r="BK99" s="201">
        <f>ROUND(I99*H99,2)</f>
        <v>0</v>
      </c>
      <c r="BL99" s="22" t="s">
        <v>150</v>
      </c>
      <c r="BM99" s="22" t="s">
        <v>424</v>
      </c>
    </row>
    <row r="100" spans="2:65" s="11" customFormat="1" ht="13.5">
      <c r="B100" s="202"/>
      <c r="C100" s="203"/>
      <c r="D100" s="204" t="s">
        <v>152</v>
      </c>
      <c r="E100" s="205" t="s">
        <v>34</v>
      </c>
      <c r="F100" s="206" t="s">
        <v>425</v>
      </c>
      <c r="G100" s="203"/>
      <c r="H100" s="207">
        <v>9.69</v>
      </c>
      <c r="I100" s="208"/>
      <c r="J100" s="203"/>
      <c r="K100" s="203"/>
      <c r="L100" s="209"/>
      <c r="M100" s="210"/>
      <c r="N100" s="211"/>
      <c r="O100" s="211"/>
      <c r="P100" s="211"/>
      <c r="Q100" s="211"/>
      <c r="R100" s="211"/>
      <c r="S100" s="211"/>
      <c r="T100" s="212"/>
      <c r="AT100" s="213" t="s">
        <v>152</v>
      </c>
      <c r="AU100" s="213" t="s">
        <v>86</v>
      </c>
      <c r="AV100" s="11" t="s">
        <v>86</v>
      </c>
      <c r="AW100" s="11" t="s">
        <v>41</v>
      </c>
      <c r="AX100" s="11" t="s">
        <v>25</v>
      </c>
      <c r="AY100" s="213" t="s">
        <v>143</v>
      </c>
    </row>
    <row r="101" spans="2:65" s="1" customFormat="1" ht="25.5" customHeight="1">
      <c r="B101" s="39"/>
      <c r="C101" s="225" t="s">
        <v>180</v>
      </c>
      <c r="D101" s="225" t="s">
        <v>205</v>
      </c>
      <c r="E101" s="226" t="s">
        <v>426</v>
      </c>
      <c r="F101" s="227" t="s">
        <v>427</v>
      </c>
      <c r="G101" s="228" t="s">
        <v>192</v>
      </c>
      <c r="H101" s="229">
        <v>20.349</v>
      </c>
      <c r="I101" s="230"/>
      <c r="J101" s="231">
        <f>ROUND(I101*H101,2)</f>
        <v>0</v>
      </c>
      <c r="K101" s="227" t="s">
        <v>149</v>
      </c>
      <c r="L101" s="232"/>
      <c r="M101" s="233" t="s">
        <v>34</v>
      </c>
      <c r="N101" s="234" t="s">
        <v>48</v>
      </c>
      <c r="O101" s="40"/>
      <c r="P101" s="199">
        <f>O101*H101</f>
        <v>0</v>
      </c>
      <c r="Q101" s="199">
        <v>1</v>
      </c>
      <c r="R101" s="199">
        <f>Q101*H101</f>
        <v>20.349</v>
      </c>
      <c r="S101" s="199">
        <v>0</v>
      </c>
      <c r="T101" s="200">
        <f>S101*H101</f>
        <v>0</v>
      </c>
      <c r="AR101" s="22" t="s">
        <v>184</v>
      </c>
      <c r="AT101" s="22" t="s">
        <v>205</v>
      </c>
      <c r="AU101" s="22" t="s">
        <v>86</v>
      </c>
      <c r="AY101" s="22" t="s">
        <v>143</v>
      </c>
      <c r="BE101" s="201">
        <f>IF(N101="základní",J101,0)</f>
        <v>0</v>
      </c>
      <c r="BF101" s="201">
        <f>IF(N101="snížená",J101,0)</f>
        <v>0</v>
      </c>
      <c r="BG101" s="201">
        <f>IF(N101="zákl. přenesená",J101,0)</f>
        <v>0</v>
      </c>
      <c r="BH101" s="201">
        <f>IF(N101="sníž. přenesená",J101,0)</f>
        <v>0</v>
      </c>
      <c r="BI101" s="201">
        <f>IF(N101="nulová",J101,0)</f>
        <v>0</v>
      </c>
      <c r="BJ101" s="22" t="s">
        <v>25</v>
      </c>
      <c r="BK101" s="201">
        <f>ROUND(I101*H101,2)</f>
        <v>0</v>
      </c>
      <c r="BL101" s="22" t="s">
        <v>150</v>
      </c>
      <c r="BM101" s="22" t="s">
        <v>428</v>
      </c>
    </row>
    <row r="102" spans="2:65" s="11" customFormat="1" ht="13.5">
      <c r="B102" s="202"/>
      <c r="C102" s="203"/>
      <c r="D102" s="204" t="s">
        <v>152</v>
      </c>
      <c r="E102" s="205" t="s">
        <v>34</v>
      </c>
      <c r="F102" s="206" t="s">
        <v>429</v>
      </c>
      <c r="G102" s="203"/>
      <c r="H102" s="207">
        <v>20.349</v>
      </c>
      <c r="I102" s="208"/>
      <c r="J102" s="203"/>
      <c r="K102" s="203"/>
      <c r="L102" s="209"/>
      <c r="M102" s="210"/>
      <c r="N102" s="211"/>
      <c r="O102" s="211"/>
      <c r="P102" s="211"/>
      <c r="Q102" s="211"/>
      <c r="R102" s="211"/>
      <c r="S102" s="211"/>
      <c r="T102" s="212"/>
      <c r="AT102" s="213" t="s">
        <v>152</v>
      </c>
      <c r="AU102" s="213" t="s">
        <v>86</v>
      </c>
      <c r="AV102" s="11" t="s">
        <v>86</v>
      </c>
      <c r="AW102" s="11" t="s">
        <v>41</v>
      </c>
      <c r="AX102" s="11" t="s">
        <v>25</v>
      </c>
      <c r="AY102" s="213" t="s">
        <v>143</v>
      </c>
    </row>
    <row r="103" spans="2:65" s="10" customFormat="1" ht="29.85" customHeight="1">
      <c r="B103" s="174"/>
      <c r="C103" s="175"/>
      <c r="D103" s="176" t="s">
        <v>76</v>
      </c>
      <c r="E103" s="188" t="s">
        <v>86</v>
      </c>
      <c r="F103" s="188" t="s">
        <v>223</v>
      </c>
      <c r="G103" s="175"/>
      <c r="H103" s="175"/>
      <c r="I103" s="178"/>
      <c r="J103" s="189">
        <f>BK103</f>
        <v>0</v>
      </c>
      <c r="K103" s="175"/>
      <c r="L103" s="180"/>
      <c r="M103" s="181"/>
      <c r="N103" s="182"/>
      <c r="O103" s="182"/>
      <c r="P103" s="183">
        <f>SUM(P104:P121)</f>
        <v>0</v>
      </c>
      <c r="Q103" s="182"/>
      <c r="R103" s="183">
        <f>SUM(R104:R121)</f>
        <v>15.719902659999999</v>
      </c>
      <c r="S103" s="182"/>
      <c r="T103" s="184">
        <f>SUM(T104:T121)</f>
        <v>0</v>
      </c>
      <c r="AR103" s="185" t="s">
        <v>25</v>
      </c>
      <c r="AT103" s="186" t="s">
        <v>76</v>
      </c>
      <c r="AU103" s="186" t="s">
        <v>25</v>
      </c>
      <c r="AY103" s="185" t="s">
        <v>143</v>
      </c>
      <c r="BK103" s="187">
        <f>SUM(BK104:BK121)</f>
        <v>0</v>
      </c>
    </row>
    <row r="104" spans="2:65" s="1" customFormat="1" ht="25.5" customHeight="1">
      <c r="B104" s="39"/>
      <c r="C104" s="190" t="s">
        <v>184</v>
      </c>
      <c r="D104" s="190" t="s">
        <v>145</v>
      </c>
      <c r="E104" s="191" t="s">
        <v>430</v>
      </c>
      <c r="F104" s="192" t="s">
        <v>431</v>
      </c>
      <c r="G104" s="193" t="s">
        <v>166</v>
      </c>
      <c r="H104" s="194">
        <v>0.86</v>
      </c>
      <c r="I104" s="195"/>
      <c r="J104" s="196">
        <f>ROUND(I104*H104,2)</f>
        <v>0</v>
      </c>
      <c r="K104" s="192" t="s">
        <v>149</v>
      </c>
      <c r="L104" s="59"/>
      <c r="M104" s="197" t="s">
        <v>34</v>
      </c>
      <c r="N104" s="198" t="s">
        <v>48</v>
      </c>
      <c r="O104" s="40"/>
      <c r="P104" s="199">
        <f>O104*H104</f>
        <v>0</v>
      </c>
      <c r="Q104" s="199">
        <v>2.2563399999999998</v>
      </c>
      <c r="R104" s="199">
        <f>Q104*H104</f>
        <v>1.9404523999999999</v>
      </c>
      <c r="S104" s="199">
        <v>0</v>
      </c>
      <c r="T104" s="200">
        <f>S104*H104</f>
        <v>0</v>
      </c>
      <c r="AR104" s="22" t="s">
        <v>150</v>
      </c>
      <c r="AT104" s="22" t="s">
        <v>145</v>
      </c>
      <c r="AU104" s="22" t="s">
        <v>86</v>
      </c>
      <c r="AY104" s="22" t="s">
        <v>143</v>
      </c>
      <c r="BE104" s="201">
        <f>IF(N104="základní",J104,0)</f>
        <v>0</v>
      </c>
      <c r="BF104" s="201">
        <f>IF(N104="snížená",J104,0)</f>
        <v>0</v>
      </c>
      <c r="BG104" s="201">
        <f>IF(N104="zákl. přenesená",J104,0)</f>
        <v>0</v>
      </c>
      <c r="BH104" s="201">
        <f>IF(N104="sníž. přenesená",J104,0)</f>
        <v>0</v>
      </c>
      <c r="BI104" s="201">
        <f>IF(N104="nulová",J104,0)</f>
        <v>0</v>
      </c>
      <c r="BJ104" s="22" t="s">
        <v>25</v>
      </c>
      <c r="BK104" s="201">
        <f>ROUND(I104*H104,2)</f>
        <v>0</v>
      </c>
      <c r="BL104" s="22" t="s">
        <v>150</v>
      </c>
      <c r="BM104" s="22" t="s">
        <v>432</v>
      </c>
    </row>
    <row r="105" spans="2:65" s="11" customFormat="1" ht="13.5">
      <c r="B105" s="202"/>
      <c r="C105" s="203"/>
      <c r="D105" s="204" t="s">
        <v>152</v>
      </c>
      <c r="E105" s="205" t="s">
        <v>34</v>
      </c>
      <c r="F105" s="206" t="s">
        <v>433</v>
      </c>
      <c r="G105" s="203"/>
      <c r="H105" s="207">
        <v>0.86</v>
      </c>
      <c r="I105" s="208"/>
      <c r="J105" s="203"/>
      <c r="K105" s="203"/>
      <c r="L105" s="209"/>
      <c r="M105" s="210"/>
      <c r="N105" s="211"/>
      <c r="O105" s="211"/>
      <c r="P105" s="211"/>
      <c r="Q105" s="211"/>
      <c r="R105" s="211"/>
      <c r="S105" s="211"/>
      <c r="T105" s="212"/>
      <c r="AT105" s="213" t="s">
        <v>152</v>
      </c>
      <c r="AU105" s="213" t="s">
        <v>86</v>
      </c>
      <c r="AV105" s="11" t="s">
        <v>86</v>
      </c>
      <c r="AW105" s="11" t="s">
        <v>41</v>
      </c>
      <c r="AX105" s="11" t="s">
        <v>25</v>
      </c>
      <c r="AY105" s="213" t="s">
        <v>143</v>
      </c>
    </row>
    <row r="106" spans="2:65" s="1" customFormat="1" ht="25.5" customHeight="1">
      <c r="B106" s="39"/>
      <c r="C106" s="190" t="s">
        <v>189</v>
      </c>
      <c r="D106" s="190" t="s">
        <v>145</v>
      </c>
      <c r="E106" s="191" t="s">
        <v>434</v>
      </c>
      <c r="F106" s="192" t="s">
        <v>435</v>
      </c>
      <c r="G106" s="193" t="s">
        <v>166</v>
      </c>
      <c r="H106" s="194">
        <v>1.331</v>
      </c>
      <c r="I106" s="195"/>
      <c r="J106" s="196">
        <f>ROUND(I106*H106,2)</f>
        <v>0</v>
      </c>
      <c r="K106" s="192" t="s">
        <v>149</v>
      </c>
      <c r="L106" s="59"/>
      <c r="M106" s="197" t="s">
        <v>34</v>
      </c>
      <c r="N106" s="198" t="s">
        <v>48</v>
      </c>
      <c r="O106" s="40"/>
      <c r="P106" s="199">
        <f>O106*H106</f>
        <v>0</v>
      </c>
      <c r="Q106" s="199">
        <v>2.45329</v>
      </c>
      <c r="R106" s="199">
        <f>Q106*H106</f>
        <v>3.26532899</v>
      </c>
      <c r="S106" s="199">
        <v>0</v>
      </c>
      <c r="T106" s="200">
        <f>S106*H106</f>
        <v>0</v>
      </c>
      <c r="AR106" s="22" t="s">
        <v>150</v>
      </c>
      <c r="AT106" s="22" t="s">
        <v>145</v>
      </c>
      <c r="AU106" s="22" t="s">
        <v>86</v>
      </c>
      <c r="AY106" s="22" t="s">
        <v>143</v>
      </c>
      <c r="BE106" s="201">
        <f>IF(N106="základní",J106,0)</f>
        <v>0</v>
      </c>
      <c r="BF106" s="201">
        <f>IF(N106="snížená",J106,0)</f>
        <v>0</v>
      </c>
      <c r="BG106" s="201">
        <f>IF(N106="zákl. přenesená",J106,0)</f>
        <v>0</v>
      </c>
      <c r="BH106" s="201">
        <f>IF(N106="sníž. přenesená",J106,0)</f>
        <v>0</v>
      </c>
      <c r="BI106" s="201">
        <f>IF(N106="nulová",J106,0)</f>
        <v>0</v>
      </c>
      <c r="BJ106" s="22" t="s">
        <v>25</v>
      </c>
      <c r="BK106" s="201">
        <f>ROUND(I106*H106,2)</f>
        <v>0</v>
      </c>
      <c r="BL106" s="22" t="s">
        <v>150</v>
      </c>
      <c r="BM106" s="22" t="s">
        <v>436</v>
      </c>
    </row>
    <row r="107" spans="2:65" s="11" customFormat="1" ht="13.5">
      <c r="B107" s="202"/>
      <c r="C107" s="203"/>
      <c r="D107" s="204" t="s">
        <v>152</v>
      </c>
      <c r="E107" s="205" t="s">
        <v>34</v>
      </c>
      <c r="F107" s="206" t="s">
        <v>437</v>
      </c>
      <c r="G107" s="203"/>
      <c r="H107" s="207">
        <v>1.331</v>
      </c>
      <c r="I107" s="208"/>
      <c r="J107" s="203"/>
      <c r="K107" s="203"/>
      <c r="L107" s="209"/>
      <c r="M107" s="210"/>
      <c r="N107" s="211"/>
      <c r="O107" s="211"/>
      <c r="P107" s="211"/>
      <c r="Q107" s="211"/>
      <c r="R107" s="211"/>
      <c r="S107" s="211"/>
      <c r="T107" s="212"/>
      <c r="AT107" s="213" t="s">
        <v>152</v>
      </c>
      <c r="AU107" s="213" t="s">
        <v>86</v>
      </c>
      <c r="AV107" s="11" t="s">
        <v>86</v>
      </c>
      <c r="AW107" s="11" t="s">
        <v>41</v>
      </c>
      <c r="AX107" s="11" t="s">
        <v>25</v>
      </c>
      <c r="AY107" s="213" t="s">
        <v>143</v>
      </c>
    </row>
    <row r="108" spans="2:65" s="1" customFormat="1" ht="38.25" customHeight="1">
      <c r="B108" s="39"/>
      <c r="C108" s="190" t="s">
        <v>30</v>
      </c>
      <c r="D108" s="190" t="s">
        <v>145</v>
      </c>
      <c r="E108" s="191" t="s">
        <v>438</v>
      </c>
      <c r="F108" s="192" t="s">
        <v>439</v>
      </c>
      <c r="G108" s="193" t="s">
        <v>148</v>
      </c>
      <c r="H108" s="194">
        <v>2.2400000000000002</v>
      </c>
      <c r="I108" s="195"/>
      <c r="J108" s="196">
        <f>ROUND(I108*H108,2)</f>
        <v>0</v>
      </c>
      <c r="K108" s="192" t="s">
        <v>149</v>
      </c>
      <c r="L108" s="59"/>
      <c r="M108" s="197" t="s">
        <v>34</v>
      </c>
      <c r="N108" s="198" t="s">
        <v>48</v>
      </c>
      <c r="O108" s="40"/>
      <c r="P108" s="199">
        <f>O108*H108</f>
        <v>0</v>
      </c>
      <c r="Q108" s="199">
        <v>1.0300000000000001E-3</v>
      </c>
      <c r="R108" s="199">
        <f>Q108*H108</f>
        <v>2.3072000000000006E-3</v>
      </c>
      <c r="S108" s="199">
        <v>0</v>
      </c>
      <c r="T108" s="200">
        <f>S108*H108</f>
        <v>0</v>
      </c>
      <c r="AR108" s="22" t="s">
        <v>150</v>
      </c>
      <c r="AT108" s="22" t="s">
        <v>145</v>
      </c>
      <c r="AU108" s="22" t="s">
        <v>86</v>
      </c>
      <c r="AY108" s="22" t="s">
        <v>143</v>
      </c>
      <c r="BE108" s="201">
        <f>IF(N108="základní",J108,0)</f>
        <v>0</v>
      </c>
      <c r="BF108" s="201">
        <f>IF(N108="snížená",J108,0)</f>
        <v>0</v>
      </c>
      <c r="BG108" s="201">
        <f>IF(N108="zákl. přenesená",J108,0)</f>
        <v>0</v>
      </c>
      <c r="BH108" s="201">
        <f>IF(N108="sníž. přenesená",J108,0)</f>
        <v>0</v>
      </c>
      <c r="BI108" s="201">
        <f>IF(N108="nulová",J108,0)</f>
        <v>0</v>
      </c>
      <c r="BJ108" s="22" t="s">
        <v>25</v>
      </c>
      <c r="BK108" s="201">
        <f>ROUND(I108*H108,2)</f>
        <v>0</v>
      </c>
      <c r="BL108" s="22" t="s">
        <v>150</v>
      </c>
      <c r="BM108" s="22" t="s">
        <v>440</v>
      </c>
    </row>
    <row r="109" spans="2:65" s="11" customFormat="1" ht="13.5">
      <c r="B109" s="202"/>
      <c r="C109" s="203"/>
      <c r="D109" s="204" t="s">
        <v>152</v>
      </c>
      <c r="E109" s="205" t="s">
        <v>34</v>
      </c>
      <c r="F109" s="206" t="s">
        <v>441</v>
      </c>
      <c r="G109" s="203"/>
      <c r="H109" s="207">
        <v>2.2400000000000002</v>
      </c>
      <c r="I109" s="208"/>
      <c r="J109" s="203"/>
      <c r="K109" s="203"/>
      <c r="L109" s="209"/>
      <c r="M109" s="210"/>
      <c r="N109" s="211"/>
      <c r="O109" s="211"/>
      <c r="P109" s="211"/>
      <c r="Q109" s="211"/>
      <c r="R109" s="211"/>
      <c r="S109" s="211"/>
      <c r="T109" s="212"/>
      <c r="AT109" s="213" t="s">
        <v>152</v>
      </c>
      <c r="AU109" s="213" t="s">
        <v>86</v>
      </c>
      <c r="AV109" s="11" t="s">
        <v>86</v>
      </c>
      <c r="AW109" s="11" t="s">
        <v>41</v>
      </c>
      <c r="AX109" s="11" t="s">
        <v>25</v>
      </c>
      <c r="AY109" s="213" t="s">
        <v>143</v>
      </c>
    </row>
    <row r="110" spans="2:65" s="1" customFormat="1" ht="38.25" customHeight="1">
      <c r="B110" s="39"/>
      <c r="C110" s="190" t="s">
        <v>199</v>
      </c>
      <c r="D110" s="190" t="s">
        <v>145</v>
      </c>
      <c r="E110" s="191" t="s">
        <v>442</v>
      </c>
      <c r="F110" s="192" t="s">
        <v>443</v>
      </c>
      <c r="G110" s="193" t="s">
        <v>148</v>
      </c>
      <c r="H110" s="194">
        <v>2.2400000000000002</v>
      </c>
      <c r="I110" s="195"/>
      <c r="J110" s="196">
        <f>ROUND(I110*H110,2)</f>
        <v>0</v>
      </c>
      <c r="K110" s="192" t="s">
        <v>149</v>
      </c>
      <c r="L110" s="59"/>
      <c r="M110" s="197" t="s">
        <v>34</v>
      </c>
      <c r="N110" s="198" t="s">
        <v>48</v>
      </c>
      <c r="O110" s="40"/>
      <c r="P110" s="199">
        <f>O110*H110</f>
        <v>0</v>
      </c>
      <c r="Q110" s="199">
        <v>0</v>
      </c>
      <c r="R110" s="199">
        <f>Q110*H110</f>
        <v>0</v>
      </c>
      <c r="S110" s="199">
        <v>0</v>
      </c>
      <c r="T110" s="200">
        <f>S110*H110</f>
        <v>0</v>
      </c>
      <c r="AR110" s="22" t="s">
        <v>150</v>
      </c>
      <c r="AT110" s="22" t="s">
        <v>145</v>
      </c>
      <c r="AU110" s="22" t="s">
        <v>86</v>
      </c>
      <c r="AY110" s="22" t="s">
        <v>143</v>
      </c>
      <c r="BE110" s="201">
        <f>IF(N110="základní",J110,0)</f>
        <v>0</v>
      </c>
      <c r="BF110" s="201">
        <f>IF(N110="snížená",J110,0)</f>
        <v>0</v>
      </c>
      <c r="BG110" s="201">
        <f>IF(N110="zákl. přenesená",J110,0)</f>
        <v>0</v>
      </c>
      <c r="BH110" s="201">
        <f>IF(N110="sníž. přenesená",J110,0)</f>
        <v>0</v>
      </c>
      <c r="BI110" s="201">
        <f>IF(N110="nulová",J110,0)</f>
        <v>0</v>
      </c>
      <c r="BJ110" s="22" t="s">
        <v>25</v>
      </c>
      <c r="BK110" s="201">
        <f>ROUND(I110*H110,2)</f>
        <v>0</v>
      </c>
      <c r="BL110" s="22" t="s">
        <v>150</v>
      </c>
      <c r="BM110" s="22" t="s">
        <v>444</v>
      </c>
    </row>
    <row r="111" spans="2:65" s="1" customFormat="1" ht="16.5" customHeight="1">
      <c r="B111" s="39"/>
      <c r="C111" s="190" t="s">
        <v>204</v>
      </c>
      <c r="D111" s="190" t="s">
        <v>145</v>
      </c>
      <c r="E111" s="191" t="s">
        <v>445</v>
      </c>
      <c r="F111" s="192" t="s">
        <v>446</v>
      </c>
      <c r="G111" s="193" t="s">
        <v>192</v>
      </c>
      <c r="H111" s="194">
        <v>6.5000000000000002E-2</v>
      </c>
      <c r="I111" s="195"/>
      <c r="J111" s="196">
        <f>ROUND(I111*H111,2)</f>
        <v>0</v>
      </c>
      <c r="K111" s="192" t="s">
        <v>149</v>
      </c>
      <c r="L111" s="59"/>
      <c r="M111" s="197" t="s">
        <v>34</v>
      </c>
      <c r="N111" s="198" t="s">
        <v>48</v>
      </c>
      <c r="O111" s="40"/>
      <c r="P111" s="199">
        <f>O111*H111</f>
        <v>0</v>
      </c>
      <c r="Q111" s="199">
        <v>1.0530600000000001</v>
      </c>
      <c r="R111" s="199">
        <f>Q111*H111</f>
        <v>6.8448900000000007E-2</v>
      </c>
      <c r="S111" s="199">
        <v>0</v>
      </c>
      <c r="T111" s="200">
        <f>S111*H111</f>
        <v>0</v>
      </c>
      <c r="AR111" s="22" t="s">
        <v>150</v>
      </c>
      <c r="AT111" s="22" t="s">
        <v>145</v>
      </c>
      <c r="AU111" s="22" t="s">
        <v>86</v>
      </c>
      <c r="AY111" s="22" t="s">
        <v>143</v>
      </c>
      <c r="BE111" s="201">
        <f>IF(N111="základní",J111,0)</f>
        <v>0</v>
      </c>
      <c r="BF111" s="201">
        <f>IF(N111="snížená",J111,0)</f>
        <v>0</v>
      </c>
      <c r="BG111" s="201">
        <f>IF(N111="zákl. přenesená",J111,0)</f>
        <v>0</v>
      </c>
      <c r="BH111" s="201">
        <f>IF(N111="sníž. přenesená",J111,0)</f>
        <v>0</v>
      </c>
      <c r="BI111" s="201">
        <f>IF(N111="nulová",J111,0)</f>
        <v>0</v>
      </c>
      <c r="BJ111" s="22" t="s">
        <v>25</v>
      </c>
      <c r="BK111" s="201">
        <f>ROUND(I111*H111,2)</f>
        <v>0</v>
      </c>
      <c r="BL111" s="22" t="s">
        <v>150</v>
      </c>
      <c r="BM111" s="22" t="s">
        <v>447</v>
      </c>
    </row>
    <row r="112" spans="2:65" s="11" customFormat="1" ht="13.5">
      <c r="B112" s="202"/>
      <c r="C112" s="203"/>
      <c r="D112" s="204" t="s">
        <v>152</v>
      </c>
      <c r="E112" s="205" t="s">
        <v>34</v>
      </c>
      <c r="F112" s="206" t="s">
        <v>448</v>
      </c>
      <c r="G112" s="203"/>
      <c r="H112" s="207">
        <v>6.5000000000000002E-2</v>
      </c>
      <c r="I112" s="208"/>
      <c r="J112" s="203"/>
      <c r="K112" s="203"/>
      <c r="L112" s="209"/>
      <c r="M112" s="210"/>
      <c r="N112" s="211"/>
      <c r="O112" s="211"/>
      <c r="P112" s="211"/>
      <c r="Q112" s="211"/>
      <c r="R112" s="211"/>
      <c r="S112" s="211"/>
      <c r="T112" s="212"/>
      <c r="AT112" s="213" t="s">
        <v>152</v>
      </c>
      <c r="AU112" s="213" t="s">
        <v>86</v>
      </c>
      <c r="AV112" s="11" t="s">
        <v>86</v>
      </c>
      <c r="AW112" s="11" t="s">
        <v>41</v>
      </c>
      <c r="AX112" s="11" t="s">
        <v>25</v>
      </c>
      <c r="AY112" s="213" t="s">
        <v>143</v>
      </c>
    </row>
    <row r="113" spans="2:65" s="1" customFormat="1" ht="25.5" customHeight="1">
      <c r="B113" s="39"/>
      <c r="C113" s="190" t="s">
        <v>210</v>
      </c>
      <c r="D113" s="190" t="s">
        <v>145</v>
      </c>
      <c r="E113" s="191" t="s">
        <v>449</v>
      </c>
      <c r="F113" s="192" t="s">
        <v>450</v>
      </c>
      <c r="G113" s="193" t="s">
        <v>166</v>
      </c>
      <c r="H113" s="194">
        <v>4.0640000000000001</v>
      </c>
      <c r="I113" s="195"/>
      <c r="J113" s="196">
        <f>ROUND(I113*H113,2)</f>
        <v>0</v>
      </c>
      <c r="K113" s="192" t="s">
        <v>149</v>
      </c>
      <c r="L113" s="59"/>
      <c r="M113" s="197" t="s">
        <v>34</v>
      </c>
      <c r="N113" s="198" t="s">
        <v>48</v>
      </c>
      <c r="O113" s="40"/>
      <c r="P113" s="199">
        <f>O113*H113</f>
        <v>0</v>
      </c>
      <c r="Q113" s="199">
        <v>2.45329</v>
      </c>
      <c r="R113" s="199">
        <f>Q113*H113</f>
        <v>9.9701705599999997</v>
      </c>
      <c r="S113" s="199">
        <v>0</v>
      </c>
      <c r="T113" s="200">
        <f>S113*H113</f>
        <v>0</v>
      </c>
      <c r="AR113" s="22" t="s">
        <v>150</v>
      </c>
      <c r="AT113" s="22" t="s">
        <v>145</v>
      </c>
      <c r="AU113" s="22" t="s">
        <v>86</v>
      </c>
      <c r="AY113" s="22" t="s">
        <v>143</v>
      </c>
      <c r="BE113" s="201">
        <f>IF(N113="základní",J113,0)</f>
        <v>0</v>
      </c>
      <c r="BF113" s="201">
        <f>IF(N113="snížená",J113,0)</f>
        <v>0</v>
      </c>
      <c r="BG113" s="201">
        <f>IF(N113="zákl. přenesená",J113,0)</f>
        <v>0</v>
      </c>
      <c r="BH113" s="201">
        <f>IF(N113="sníž. přenesená",J113,0)</f>
        <v>0</v>
      </c>
      <c r="BI113" s="201">
        <f>IF(N113="nulová",J113,0)</f>
        <v>0</v>
      </c>
      <c r="BJ113" s="22" t="s">
        <v>25</v>
      </c>
      <c r="BK113" s="201">
        <f>ROUND(I113*H113,2)</f>
        <v>0</v>
      </c>
      <c r="BL113" s="22" t="s">
        <v>150</v>
      </c>
      <c r="BM113" s="22" t="s">
        <v>451</v>
      </c>
    </row>
    <row r="114" spans="2:65" s="11" customFormat="1" ht="13.5">
      <c r="B114" s="202"/>
      <c r="C114" s="203"/>
      <c r="D114" s="204" t="s">
        <v>152</v>
      </c>
      <c r="E114" s="205" t="s">
        <v>34</v>
      </c>
      <c r="F114" s="206" t="s">
        <v>452</v>
      </c>
      <c r="G114" s="203"/>
      <c r="H114" s="207">
        <v>4.0640000000000001</v>
      </c>
      <c r="I114" s="208"/>
      <c r="J114" s="203"/>
      <c r="K114" s="203"/>
      <c r="L114" s="209"/>
      <c r="M114" s="210"/>
      <c r="N114" s="211"/>
      <c r="O114" s="211"/>
      <c r="P114" s="211"/>
      <c r="Q114" s="211"/>
      <c r="R114" s="211"/>
      <c r="S114" s="211"/>
      <c r="T114" s="212"/>
      <c r="AT114" s="213" t="s">
        <v>152</v>
      </c>
      <c r="AU114" s="213" t="s">
        <v>86</v>
      </c>
      <c r="AV114" s="11" t="s">
        <v>86</v>
      </c>
      <c r="AW114" s="11" t="s">
        <v>41</v>
      </c>
      <c r="AX114" s="11" t="s">
        <v>25</v>
      </c>
      <c r="AY114" s="213" t="s">
        <v>143</v>
      </c>
    </row>
    <row r="115" spans="2:65" s="1" customFormat="1" ht="38.25" customHeight="1">
      <c r="B115" s="39"/>
      <c r="C115" s="190" t="s">
        <v>214</v>
      </c>
      <c r="D115" s="190" t="s">
        <v>145</v>
      </c>
      <c r="E115" s="191" t="s">
        <v>453</v>
      </c>
      <c r="F115" s="192" t="s">
        <v>454</v>
      </c>
      <c r="G115" s="193" t="s">
        <v>148</v>
      </c>
      <c r="H115" s="194">
        <v>24.2</v>
      </c>
      <c r="I115" s="195"/>
      <c r="J115" s="196">
        <f>ROUND(I115*H115,2)</f>
        <v>0</v>
      </c>
      <c r="K115" s="192" t="s">
        <v>149</v>
      </c>
      <c r="L115" s="59"/>
      <c r="M115" s="197" t="s">
        <v>34</v>
      </c>
      <c r="N115" s="198" t="s">
        <v>48</v>
      </c>
      <c r="O115" s="40"/>
      <c r="P115" s="199">
        <f>O115*H115</f>
        <v>0</v>
      </c>
      <c r="Q115" s="199">
        <v>1.0300000000000001E-3</v>
      </c>
      <c r="R115" s="199">
        <f>Q115*H115</f>
        <v>2.4926E-2</v>
      </c>
      <c r="S115" s="199">
        <v>0</v>
      </c>
      <c r="T115" s="200">
        <f>S115*H115</f>
        <v>0</v>
      </c>
      <c r="AR115" s="22" t="s">
        <v>150</v>
      </c>
      <c r="AT115" s="22" t="s">
        <v>145</v>
      </c>
      <c r="AU115" s="22" t="s">
        <v>86</v>
      </c>
      <c r="AY115" s="22" t="s">
        <v>143</v>
      </c>
      <c r="BE115" s="201">
        <f>IF(N115="základní",J115,0)</f>
        <v>0</v>
      </c>
      <c r="BF115" s="201">
        <f>IF(N115="snížená",J115,0)</f>
        <v>0</v>
      </c>
      <c r="BG115" s="201">
        <f>IF(N115="zákl. přenesená",J115,0)</f>
        <v>0</v>
      </c>
      <c r="BH115" s="201">
        <f>IF(N115="sníž. přenesená",J115,0)</f>
        <v>0</v>
      </c>
      <c r="BI115" s="201">
        <f>IF(N115="nulová",J115,0)</f>
        <v>0</v>
      </c>
      <c r="BJ115" s="22" t="s">
        <v>25</v>
      </c>
      <c r="BK115" s="201">
        <f>ROUND(I115*H115,2)</f>
        <v>0</v>
      </c>
      <c r="BL115" s="22" t="s">
        <v>150</v>
      </c>
      <c r="BM115" s="22" t="s">
        <v>455</v>
      </c>
    </row>
    <row r="116" spans="2:65" s="11" customFormat="1" ht="13.5">
      <c r="B116" s="202"/>
      <c r="C116" s="203"/>
      <c r="D116" s="204" t="s">
        <v>152</v>
      </c>
      <c r="E116" s="205" t="s">
        <v>34</v>
      </c>
      <c r="F116" s="206" t="s">
        <v>456</v>
      </c>
      <c r="G116" s="203"/>
      <c r="H116" s="207">
        <v>24.2</v>
      </c>
      <c r="I116" s="208"/>
      <c r="J116" s="203"/>
      <c r="K116" s="203"/>
      <c r="L116" s="209"/>
      <c r="M116" s="210"/>
      <c r="N116" s="211"/>
      <c r="O116" s="211"/>
      <c r="P116" s="211"/>
      <c r="Q116" s="211"/>
      <c r="R116" s="211"/>
      <c r="S116" s="211"/>
      <c r="T116" s="212"/>
      <c r="AT116" s="213" t="s">
        <v>152</v>
      </c>
      <c r="AU116" s="213" t="s">
        <v>86</v>
      </c>
      <c r="AV116" s="11" t="s">
        <v>86</v>
      </c>
      <c r="AW116" s="11" t="s">
        <v>41</v>
      </c>
      <c r="AX116" s="11" t="s">
        <v>25</v>
      </c>
      <c r="AY116" s="213" t="s">
        <v>143</v>
      </c>
    </row>
    <row r="117" spans="2:65" s="1" customFormat="1" ht="38.25" customHeight="1">
      <c r="B117" s="39"/>
      <c r="C117" s="190" t="s">
        <v>10</v>
      </c>
      <c r="D117" s="190" t="s">
        <v>145</v>
      </c>
      <c r="E117" s="191" t="s">
        <v>457</v>
      </c>
      <c r="F117" s="192" t="s">
        <v>458</v>
      </c>
      <c r="G117" s="193" t="s">
        <v>148</v>
      </c>
      <c r="H117" s="194">
        <v>24.2</v>
      </c>
      <c r="I117" s="195"/>
      <c r="J117" s="196">
        <f>ROUND(I117*H117,2)</f>
        <v>0</v>
      </c>
      <c r="K117" s="192" t="s">
        <v>149</v>
      </c>
      <c r="L117" s="59"/>
      <c r="M117" s="197" t="s">
        <v>34</v>
      </c>
      <c r="N117" s="198" t="s">
        <v>48</v>
      </c>
      <c r="O117" s="40"/>
      <c r="P117" s="199">
        <f>O117*H117</f>
        <v>0</v>
      </c>
      <c r="Q117" s="199">
        <v>0</v>
      </c>
      <c r="R117" s="199">
        <f>Q117*H117</f>
        <v>0</v>
      </c>
      <c r="S117" s="199">
        <v>0</v>
      </c>
      <c r="T117" s="200">
        <f>S117*H117</f>
        <v>0</v>
      </c>
      <c r="AR117" s="22" t="s">
        <v>150</v>
      </c>
      <c r="AT117" s="22" t="s">
        <v>145</v>
      </c>
      <c r="AU117" s="22" t="s">
        <v>86</v>
      </c>
      <c r="AY117" s="22" t="s">
        <v>143</v>
      </c>
      <c r="BE117" s="201">
        <f>IF(N117="základní",J117,0)</f>
        <v>0</v>
      </c>
      <c r="BF117" s="201">
        <f>IF(N117="snížená",J117,0)</f>
        <v>0</v>
      </c>
      <c r="BG117" s="201">
        <f>IF(N117="zákl. přenesená",J117,0)</f>
        <v>0</v>
      </c>
      <c r="BH117" s="201">
        <f>IF(N117="sníž. přenesená",J117,0)</f>
        <v>0</v>
      </c>
      <c r="BI117" s="201">
        <f>IF(N117="nulová",J117,0)</f>
        <v>0</v>
      </c>
      <c r="BJ117" s="22" t="s">
        <v>25</v>
      </c>
      <c r="BK117" s="201">
        <f>ROUND(I117*H117,2)</f>
        <v>0</v>
      </c>
      <c r="BL117" s="22" t="s">
        <v>150</v>
      </c>
      <c r="BM117" s="22" t="s">
        <v>459</v>
      </c>
    </row>
    <row r="118" spans="2:65" s="1" customFormat="1" ht="16.5" customHeight="1">
      <c r="B118" s="39"/>
      <c r="C118" s="190" t="s">
        <v>224</v>
      </c>
      <c r="D118" s="190" t="s">
        <v>145</v>
      </c>
      <c r="E118" s="191" t="s">
        <v>460</v>
      </c>
      <c r="F118" s="192" t="s">
        <v>461</v>
      </c>
      <c r="G118" s="193" t="s">
        <v>192</v>
      </c>
      <c r="H118" s="194">
        <v>0.10100000000000001</v>
      </c>
      <c r="I118" s="195"/>
      <c r="J118" s="196">
        <f>ROUND(I118*H118,2)</f>
        <v>0</v>
      </c>
      <c r="K118" s="192" t="s">
        <v>149</v>
      </c>
      <c r="L118" s="59"/>
      <c r="M118" s="197" t="s">
        <v>34</v>
      </c>
      <c r="N118" s="198" t="s">
        <v>48</v>
      </c>
      <c r="O118" s="40"/>
      <c r="P118" s="199">
        <f>O118*H118</f>
        <v>0</v>
      </c>
      <c r="Q118" s="199">
        <v>1.0601700000000001</v>
      </c>
      <c r="R118" s="199">
        <f>Q118*H118</f>
        <v>0.10707717000000001</v>
      </c>
      <c r="S118" s="199">
        <v>0</v>
      </c>
      <c r="T118" s="200">
        <f>S118*H118</f>
        <v>0</v>
      </c>
      <c r="AR118" s="22" t="s">
        <v>150</v>
      </c>
      <c r="AT118" s="22" t="s">
        <v>145</v>
      </c>
      <c r="AU118" s="22" t="s">
        <v>86</v>
      </c>
      <c r="AY118" s="22" t="s">
        <v>143</v>
      </c>
      <c r="BE118" s="201">
        <f>IF(N118="základní",J118,0)</f>
        <v>0</v>
      </c>
      <c r="BF118" s="201">
        <f>IF(N118="snížená",J118,0)</f>
        <v>0</v>
      </c>
      <c r="BG118" s="201">
        <f>IF(N118="zákl. přenesená",J118,0)</f>
        <v>0</v>
      </c>
      <c r="BH118" s="201">
        <f>IF(N118="sníž. přenesená",J118,0)</f>
        <v>0</v>
      </c>
      <c r="BI118" s="201">
        <f>IF(N118="nulová",J118,0)</f>
        <v>0</v>
      </c>
      <c r="BJ118" s="22" t="s">
        <v>25</v>
      </c>
      <c r="BK118" s="201">
        <f>ROUND(I118*H118,2)</f>
        <v>0</v>
      </c>
      <c r="BL118" s="22" t="s">
        <v>150</v>
      </c>
      <c r="BM118" s="22" t="s">
        <v>462</v>
      </c>
    </row>
    <row r="119" spans="2:65" s="11" customFormat="1" ht="13.5">
      <c r="B119" s="202"/>
      <c r="C119" s="203"/>
      <c r="D119" s="204" t="s">
        <v>152</v>
      </c>
      <c r="E119" s="205" t="s">
        <v>34</v>
      </c>
      <c r="F119" s="206" t="s">
        <v>463</v>
      </c>
      <c r="G119" s="203"/>
      <c r="H119" s="207">
        <v>0.10100000000000001</v>
      </c>
      <c r="I119" s="208"/>
      <c r="J119" s="203"/>
      <c r="K119" s="203"/>
      <c r="L119" s="209"/>
      <c r="M119" s="210"/>
      <c r="N119" s="211"/>
      <c r="O119" s="211"/>
      <c r="P119" s="211"/>
      <c r="Q119" s="211"/>
      <c r="R119" s="211"/>
      <c r="S119" s="211"/>
      <c r="T119" s="212"/>
      <c r="AT119" s="213" t="s">
        <v>152</v>
      </c>
      <c r="AU119" s="213" t="s">
        <v>86</v>
      </c>
      <c r="AV119" s="11" t="s">
        <v>86</v>
      </c>
      <c r="AW119" s="11" t="s">
        <v>41</v>
      </c>
      <c r="AX119" s="11" t="s">
        <v>25</v>
      </c>
      <c r="AY119" s="213" t="s">
        <v>143</v>
      </c>
    </row>
    <row r="120" spans="2:65" s="1" customFormat="1" ht="16.5" customHeight="1">
      <c r="B120" s="39"/>
      <c r="C120" s="190" t="s">
        <v>229</v>
      </c>
      <c r="D120" s="190" t="s">
        <v>145</v>
      </c>
      <c r="E120" s="191" t="s">
        <v>464</v>
      </c>
      <c r="F120" s="192" t="s">
        <v>465</v>
      </c>
      <c r="G120" s="193" t="s">
        <v>192</v>
      </c>
      <c r="H120" s="194">
        <v>0.32400000000000001</v>
      </c>
      <c r="I120" s="195"/>
      <c r="J120" s="196">
        <f>ROUND(I120*H120,2)</f>
        <v>0</v>
      </c>
      <c r="K120" s="192" t="s">
        <v>149</v>
      </c>
      <c r="L120" s="59"/>
      <c r="M120" s="197" t="s">
        <v>34</v>
      </c>
      <c r="N120" s="198" t="s">
        <v>48</v>
      </c>
      <c r="O120" s="40"/>
      <c r="P120" s="199">
        <f>O120*H120</f>
        <v>0</v>
      </c>
      <c r="Q120" s="199">
        <v>1.0530600000000001</v>
      </c>
      <c r="R120" s="199">
        <f>Q120*H120</f>
        <v>0.34119144000000007</v>
      </c>
      <c r="S120" s="199">
        <v>0</v>
      </c>
      <c r="T120" s="200">
        <f>S120*H120</f>
        <v>0</v>
      </c>
      <c r="AR120" s="22" t="s">
        <v>150</v>
      </c>
      <c r="AT120" s="22" t="s">
        <v>145</v>
      </c>
      <c r="AU120" s="22" t="s">
        <v>86</v>
      </c>
      <c r="AY120" s="22" t="s">
        <v>143</v>
      </c>
      <c r="BE120" s="201">
        <f>IF(N120="základní",J120,0)</f>
        <v>0</v>
      </c>
      <c r="BF120" s="201">
        <f>IF(N120="snížená",J120,0)</f>
        <v>0</v>
      </c>
      <c r="BG120" s="201">
        <f>IF(N120="zákl. přenesená",J120,0)</f>
        <v>0</v>
      </c>
      <c r="BH120" s="201">
        <f>IF(N120="sníž. přenesená",J120,0)</f>
        <v>0</v>
      </c>
      <c r="BI120" s="201">
        <f>IF(N120="nulová",J120,0)</f>
        <v>0</v>
      </c>
      <c r="BJ120" s="22" t="s">
        <v>25</v>
      </c>
      <c r="BK120" s="201">
        <f>ROUND(I120*H120,2)</f>
        <v>0</v>
      </c>
      <c r="BL120" s="22" t="s">
        <v>150</v>
      </c>
      <c r="BM120" s="22" t="s">
        <v>466</v>
      </c>
    </row>
    <row r="121" spans="2:65" s="11" customFormat="1" ht="13.5">
      <c r="B121" s="202"/>
      <c r="C121" s="203"/>
      <c r="D121" s="204" t="s">
        <v>152</v>
      </c>
      <c r="E121" s="205" t="s">
        <v>34</v>
      </c>
      <c r="F121" s="206" t="s">
        <v>467</v>
      </c>
      <c r="G121" s="203"/>
      <c r="H121" s="207">
        <v>0.32400000000000001</v>
      </c>
      <c r="I121" s="208"/>
      <c r="J121" s="203"/>
      <c r="K121" s="203"/>
      <c r="L121" s="209"/>
      <c r="M121" s="210"/>
      <c r="N121" s="211"/>
      <c r="O121" s="211"/>
      <c r="P121" s="211"/>
      <c r="Q121" s="211"/>
      <c r="R121" s="211"/>
      <c r="S121" s="211"/>
      <c r="T121" s="212"/>
      <c r="AT121" s="213" t="s">
        <v>152</v>
      </c>
      <c r="AU121" s="213" t="s">
        <v>86</v>
      </c>
      <c r="AV121" s="11" t="s">
        <v>86</v>
      </c>
      <c r="AW121" s="11" t="s">
        <v>41</v>
      </c>
      <c r="AX121" s="11" t="s">
        <v>25</v>
      </c>
      <c r="AY121" s="213" t="s">
        <v>143</v>
      </c>
    </row>
    <row r="122" spans="2:65" s="10" customFormat="1" ht="29.85" customHeight="1">
      <c r="B122" s="174"/>
      <c r="C122" s="175"/>
      <c r="D122" s="176" t="s">
        <v>76</v>
      </c>
      <c r="E122" s="188" t="s">
        <v>150</v>
      </c>
      <c r="F122" s="188" t="s">
        <v>468</v>
      </c>
      <c r="G122" s="175"/>
      <c r="H122" s="175"/>
      <c r="I122" s="178"/>
      <c r="J122" s="189">
        <f>BK122</f>
        <v>0</v>
      </c>
      <c r="K122" s="175"/>
      <c r="L122" s="180"/>
      <c r="M122" s="181"/>
      <c r="N122" s="182"/>
      <c r="O122" s="182"/>
      <c r="P122" s="183">
        <f>P123</f>
        <v>0</v>
      </c>
      <c r="Q122" s="182"/>
      <c r="R122" s="183">
        <f>R123</f>
        <v>1.5024000000000002</v>
      </c>
      <c r="S122" s="182"/>
      <c r="T122" s="184">
        <f>T123</f>
        <v>0</v>
      </c>
      <c r="AR122" s="185" t="s">
        <v>25</v>
      </c>
      <c r="AT122" s="186" t="s">
        <v>76</v>
      </c>
      <c r="AU122" s="186" t="s">
        <v>25</v>
      </c>
      <c r="AY122" s="185" t="s">
        <v>143</v>
      </c>
      <c r="BK122" s="187">
        <f>BK123</f>
        <v>0</v>
      </c>
    </row>
    <row r="123" spans="2:65" s="1" customFormat="1" ht="25.5" customHeight="1">
      <c r="B123" s="39"/>
      <c r="C123" s="190" t="s">
        <v>234</v>
      </c>
      <c r="D123" s="190" t="s">
        <v>145</v>
      </c>
      <c r="E123" s="191" t="s">
        <v>469</v>
      </c>
      <c r="F123" s="192" t="s">
        <v>470</v>
      </c>
      <c r="G123" s="193" t="s">
        <v>471</v>
      </c>
      <c r="H123" s="194">
        <v>20</v>
      </c>
      <c r="I123" s="195"/>
      <c r="J123" s="196">
        <f>ROUND(I123*H123,2)</f>
        <v>0</v>
      </c>
      <c r="K123" s="192" t="s">
        <v>149</v>
      </c>
      <c r="L123" s="59"/>
      <c r="M123" s="197" t="s">
        <v>34</v>
      </c>
      <c r="N123" s="198" t="s">
        <v>48</v>
      </c>
      <c r="O123" s="40"/>
      <c r="P123" s="199">
        <f>O123*H123</f>
        <v>0</v>
      </c>
      <c r="Q123" s="199">
        <v>7.5120000000000006E-2</v>
      </c>
      <c r="R123" s="199">
        <f>Q123*H123</f>
        <v>1.5024000000000002</v>
      </c>
      <c r="S123" s="199">
        <v>0</v>
      </c>
      <c r="T123" s="200">
        <f>S123*H123</f>
        <v>0</v>
      </c>
      <c r="AR123" s="22" t="s">
        <v>150</v>
      </c>
      <c r="AT123" s="22" t="s">
        <v>145</v>
      </c>
      <c r="AU123" s="22" t="s">
        <v>86</v>
      </c>
      <c r="AY123" s="22" t="s">
        <v>143</v>
      </c>
      <c r="BE123" s="201">
        <f>IF(N123="základní",J123,0)</f>
        <v>0</v>
      </c>
      <c r="BF123" s="201">
        <f>IF(N123="snížená",J123,0)</f>
        <v>0</v>
      </c>
      <c r="BG123" s="201">
        <f>IF(N123="zákl. přenesená",J123,0)</f>
        <v>0</v>
      </c>
      <c r="BH123" s="201">
        <f>IF(N123="sníž. přenesená",J123,0)</f>
        <v>0</v>
      </c>
      <c r="BI123" s="201">
        <f>IF(N123="nulová",J123,0)</f>
        <v>0</v>
      </c>
      <c r="BJ123" s="22" t="s">
        <v>25</v>
      </c>
      <c r="BK123" s="201">
        <f>ROUND(I123*H123,2)</f>
        <v>0</v>
      </c>
      <c r="BL123" s="22" t="s">
        <v>150</v>
      </c>
      <c r="BM123" s="22" t="s">
        <v>472</v>
      </c>
    </row>
    <row r="124" spans="2:65" s="10" customFormat="1" ht="29.85" customHeight="1">
      <c r="B124" s="174"/>
      <c r="C124" s="175"/>
      <c r="D124" s="176" t="s">
        <v>76</v>
      </c>
      <c r="E124" s="188" t="s">
        <v>189</v>
      </c>
      <c r="F124" s="188" t="s">
        <v>281</v>
      </c>
      <c r="G124" s="175"/>
      <c r="H124" s="175"/>
      <c r="I124" s="178"/>
      <c r="J124" s="189">
        <f>BK124</f>
        <v>0</v>
      </c>
      <c r="K124" s="175"/>
      <c r="L124" s="180"/>
      <c r="M124" s="181"/>
      <c r="N124" s="182"/>
      <c r="O124" s="182"/>
      <c r="P124" s="183">
        <f>SUM(P125:P137)</f>
        <v>0</v>
      </c>
      <c r="Q124" s="182"/>
      <c r="R124" s="183">
        <f>SUM(R125:R137)</f>
        <v>2.2557016000000001</v>
      </c>
      <c r="S124" s="182"/>
      <c r="T124" s="184">
        <f>SUM(T125:T137)</f>
        <v>0</v>
      </c>
      <c r="AR124" s="185" t="s">
        <v>25</v>
      </c>
      <c r="AT124" s="186" t="s">
        <v>76</v>
      </c>
      <c r="AU124" s="186" t="s">
        <v>25</v>
      </c>
      <c r="AY124" s="185" t="s">
        <v>143</v>
      </c>
      <c r="BK124" s="187">
        <f>SUM(BK125:BK137)</f>
        <v>0</v>
      </c>
    </row>
    <row r="125" spans="2:65" s="1" customFormat="1" ht="16.5" customHeight="1">
      <c r="B125" s="39"/>
      <c r="C125" s="190" t="s">
        <v>239</v>
      </c>
      <c r="D125" s="190" t="s">
        <v>145</v>
      </c>
      <c r="E125" s="191" t="s">
        <v>473</v>
      </c>
      <c r="F125" s="192" t="s">
        <v>474</v>
      </c>
      <c r="G125" s="193" t="s">
        <v>148</v>
      </c>
      <c r="H125" s="194">
        <v>8.32</v>
      </c>
      <c r="I125" s="195"/>
      <c r="J125" s="196">
        <f>ROUND(I125*H125,2)</f>
        <v>0</v>
      </c>
      <c r="K125" s="192" t="s">
        <v>149</v>
      </c>
      <c r="L125" s="59"/>
      <c r="M125" s="197" t="s">
        <v>34</v>
      </c>
      <c r="N125" s="198" t="s">
        <v>48</v>
      </c>
      <c r="O125" s="40"/>
      <c r="P125" s="199">
        <f>O125*H125</f>
        <v>0</v>
      </c>
      <c r="Q125" s="199">
        <v>6.3000000000000003E-4</v>
      </c>
      <c r="R125" s="199">
        <f>Q125*H125</f>
        <v>5.2416000000000008E-3</v>
      </c>
      <c r="S125" s="199">
        <v>0</v>
      </c>
      <c r="T125" s="200">
        <f>S125*H125</f>
        <v>0</v>
      </c>
      <c r="AR125" s="22" t="s">
        <v>150</v>
      </c>
      <c r="AT125" s="22" t="s">
        <v>145</v>
      </c>
      <c r="AU125" s="22" t="s">
        <v>86</v>
      </c>
      <c r="AY125" s="22" t="s">
        <v>143</v>
      </c>
      <c r="BE125" s="201">
        <f>IF(N125="základní",J125,0)</f>
        <v>0</v>
      </c>
      <c r="BF125" s="201">
        <f>IF(N125="snížená",J125,0)</f>
        <v>0</v>
      </c>
      <c r="BG125" s="201">
        <f>IF(N125="zákl. přenesená",J125,0)</f>
        <v>0</v>
      </c>
      <c r="BH125" s="201">
        <f>IF(N125="sníž. přenesená",J125,0)</f>
        <v>0</v>
      </c>
      <c r="BI125" s="201">
        <f>IF(N125="nulová",J125,0)</f>
        <v>0</v>
      </c>
      <c r="BJ125" s="22" t="s">
        <v>25</v>
      </c>
      <c r="BK125" s="201">
        <f>ROUND(I125*H125,2)</f>
        <v>0</v>
      </c>
      <c r="BL125" s="22" t="s">
        <v>150</v>
      </c>
      <c r="BM125" s="22" t="s">
        <v>475</v>
      </c>
    </row>
    <row r="126" spans="2:65" s="11" customFormat="1" ht="13.5">
      <c r="B126" s="202"/>
      <c r="C126" s="203"/>
      <c r="D126" s="204" t="s">
        <v>152</v>
      </c>
      <c r="E126" s="205" t="s">
        <v>34</v>
      </c>
      <c r="F126" s="206" t="s">
        <v>476</v>
      </c>
      <c r="G126" s="203"/>
      <c r="H126" s="207">
        <v>8.32</v>
      </c>
      <c r="I126" s="208"/>
      <c r="J126" s="203"/>
      <c r="K126" s="203"/>
      <c r="L126" s="209"/>
      <c r="M126" s="210"/>
      <c r="N126" s="211"/>
      <c r="O126" s="211"/>
      <c r="P126" s="211"/>
      <c r="Q126" s="211"/>
      <c r="R126" s="211"/>
      <c r="S126" s="211"/>
      <c r="T126" s="212"/>
      <c r="AT126" s="213" t="s">
        <v>152</v>
      </c>
      <c r="AU126" s="213" t="s">
        <v>86</v>
      </c>
      <c r="AV126" s="11" t="s">
        <v>86</v>
      </c>
      <c r="AW126" s="11" t="s">
        <v>41</v>
      </c>
      <c r="AX126" s="11" t="s">
        <v>25</v>
      </c>
      <c r="AY126" s="213" t="s">
        <v>143</v>
      </c>
    </row>
    <row r="127" spans="2:65" s="1" customFormat="1" ht="38.25" customHeight="1">
      <c r="B127" s="39"/>
      <c r="C127" s="190" t="s">
        <v>244</v>
      </c>
      <c r="D127" s="190" t="s">
        <v>145</v>
      </c>
      <c r="E127" s="191" t="s">
        <v>477</v>
      </c>
      <c r="F127" s="192" t="s">
        <v>478</v>
      </c>
      <c r="G127" s="193" t="s">
        <v>148</v>
      </c>
      <c r="H127" s="194">
        <v>88.2</v>
      </c>
      <c r="I127" s="195"/>
      <c r="J127" s="196">
        <f>ROUND(I127*H127,2)</f>
        <v>0</v>
      </c>
      <c r="K127" s="192" t="s">
        <v>149</v>
      </c>
      <c r="L127" s="59"/>
      <c r="M127" s="197" t="s">
        <v>34</v>
      </c>
      <c r="N127" s="198" t="s">
        <v>48</v>
      </c>
      <c r="O127" s="40"/>
      <c r="P127" s="199">
        <f>O127*H127</f>
        <v>0</v>
      </c>
      <c r="Q127" s="199">
        <v>0</v>
      </c>
      <c r="R127" s="199">
        <f>Q127*H127</f>
        <v>0</v>
      </c>
      <c r="S127" s="199">
        <v>0</v>
      </c>
      <c r="T127" s="200">
        <f>S127*H127</f>
        <v>0</v>
      </c>
      <c r="AR127" s="22" t="s">
        <v>150</v>
      </c>
      <c r="AT127" s="22" t="s">
        <v>145</v>
      </c>
      <c r="AU127" s="22" t="s">
        <v>86</v>
      </c>
      <c r="AY127" s="22" t="s">
        <v>143</v>
      </c>
      <c r="BE127" s="201">
        <f>IF(N127="základní",J127,0)</f>
        <v>0</v>
      </c>
      <c r="BF127" s="201">
        <f>IF(N127="snížená",J127,0)</f>
        <v>0</v>
      </c>
      <c r="BG127" s="201">
        <f>IF(N127="zákl. přenesená",J127,0)</f>
        <v>0</v>
      </c>
      <c r="BH127" s="201">
        <f>IF(N127="sníž. přenesená",J127,0)</f>
        <v>0</v>
      </c>
      <c r="BI127" s="201">
        <f>IF(N127="nulová",J127,0)</f>
        <v>0</v>
      </c>
      <c r="BJ127" s="22" t="s">
        <v>25</v>
      </c>
      <c r="BK127" s="201">
        <f>ROUND(I127*H127,2)</f>
        <v>0</v>
      </c>
      <c r="BL127" s="22" t="s">
        <v>150</v>
      </c>
      <c r="BM127" s="22" t="s">
        <v>479</v>
      </c>
    </row>
    <row r="128" spans="2:65" s="11" customFormat="1" ht="13.5">
      <c r="B128" s="202"/>
      <c r="C128" s="203"/>
      <c r="D128" s="204" t="s">
        <v>152</v>
      </c>
      <c r="E128" s="205" t="s">
        <v>34</v>
      </c>
      <c r="F128" s="206" t="s">
        <v>480</v>
      </c>
      <c r="G128" s="203"/>
      <c r="H128" s="207">
        <v>88.2</v>
      </c>
      <c r="I128" s="208"/>
      <c r="J128" s="203"/>
      <c r="K128" s="203"/>
      <c r="L128" s="209"/>
      <c r="M128" s="210"/>
      <c r="N128" s="211"/>
      <c r="O128" s="211"/>
      <c r="P128" s="211"/>
      <c r="Q128" s="211"/>
      <c r="R128" s="211"/>
      <c r="S128" s="211"/>
      <c r="T128" s="212"/>
      <c r="AT128" s="213" t="s">
        <v>152</v>
      </c>
      <c r="AU128" s="213" t="s">
        <v>86</v>
      </c>
      <c r="AV128" s="11" t="s">
        <v>86</v>
      </c>
      <c r="AW128" s="11" t="s">
        <v>41</v>
      </c>
      <c r="AX128" s="11" t="s">
        <v>25</v>
      </c>
      <c r="AY128" s="213" t="s">
        <v>143</v>
      </c>
    </row>
    <row r="129" spans="2:65" s="1" customFormat="1" ht="25.5" customHeight="1">
      <c r="B129" s="39"/>
      <c r="C129" s="190" t="s">
        <v>9</v>
      </c>
      <c r="D129" s="190" t="s">
        <v>145</v>
      </c>
      <c r="E129" s="191" t="s">
        <v>481</v>
      </c>
      <c r="F129" s="192" t="s">
        <v>482</v>
      </c>
      <c r="G129" s="193" t="s">
        <v>148</v>
      </c>
      <c r="H129" s="194">
        <v>1234.8</v>
      </c>
      <c r="I129" s="195"/>
      <c r="J129" s="196">
        <f>ROUND(I129*H129,2)</f>
        <v>0</v>
      </c>
      <c r="K129" s="192" t="s">
        <v>149</v>
      </c>
      <c r="L129" s="59"/>
      <c r="M129" s="197" t="s">
        <v>34</v>
      </c>
      <c r="N129" s="198" t="s">
        <v>48</v>
      </c>
      <c r="O129" s="40"/>
      <c r="P129" s="199">
        <f>O129*H129</f>
        <v>0</v>
      </c>
      <c r="Q129" s="199">
        <v>0</v>
      </c>
      <c r="R129" s="199">
        <f>Q129*H129</f>
        <v>0</v>
      </c>
      <c r="S129" s="199">
        <v>0</v>
      </c>
      <c r="T129" s="200">
        <f>S129*H129</f>
        <v>0</v>
      </c>
      <c r="AR129" s="22" t="s">
        <v>150</v>
      </c>
      <c r="AT129" s="22" t="s">
        <v>145</v>
      </c>
      <c r="AU129" s="22" t="s">
        <v>86</v>
      </c>
      <c r="AY129" s="22" t="s">
        <v>143</v>
      </c>
      <c r="BE129" s="201">
        <f>IF(N129="základní",J129,0)</f>
        <v>0</v>
      </c>
      <c r="BF129" s="201">
        <f>IF(N129="snížená",J129,0)</f>
        <v>0</v>
      </c>
      <c r="BG129" s="201">
        <f>IF(N129="zákl. přenesená",J129,0)</f>
        <v>0</v>
      </c>
      <c r="BH129" s="201">
        <f>IF(N129="sníž. přenesená",J129,0)</f>
        <v>0</v>
      </c>
      <c r="BI129" s="201">
        <f>IF(N129="nulová",J129,0)</f>
        <v>0</v>
      </c>
      <c r="BJ129" s="22" t="s">
        <v>25</v>
      </c>
      <c r="BK129" s="201">
        <f>ROUND(I129*H129,2)</f>
        <v>0</v>
      </c>
      <c r="BL129" s="22" t="s">
        <v>150</v>
      </c>
      <c r="BM129" s="22" t="s">
        <v>483</v>
      </c>
    </row>
    <row r="130" spans="2:65" s="11" customFormat="1" ht="13.5">
      <c r="B130" s="202"/>
      <c r="C130" s="203"/>
      <c r="D130" s="204" t="s">
        <v>152</v>
      </c>
      <c r="E130" s="205" t="s">
        <v>34</v>
      </c>
      <c r="F130" s="206" t="s">
        <v>484</v>
      </c>
      <c r="G130" s="203"/>
      <c r="H130" s="207">
        <v>1234.8</v>
      </c>
      <c r="I130" s="208"/>
      <c r="J130" s="203"/>
      <c r="K130" s="203"/>
      <c r="L130" s="209"/>
      <c r="M130" s="210"/>
      <c r="N130" s="211"/>
      <c r="O130" s="211"/>
      <c r="P130" s="211"/>
      <c r="Q130" s="211"/>
      <c r="R130" s="211"/>
      <c r="S130" s="211"/>
      <c r="T130" s="212"/>
      <c r="AT130" s="213" t="s">
        <v>152</v>
      </c>
      <c r="AU130" s="213" t="s">
        <v>86</v>
      </c>
      <c r="AV130" s="11" t="s">
        <v>86</v>
      </c>
      <c r="AW130" s="11" t="s">
        <v>41</v>
      </c>
      <c r="AX130" s="11" t="s">
        <v>25</v>
      </c>
      <c r="AY130" s="213" t="s">
        <v>143</v>
      </c>
    </row>
    <row r="131" spans="2:65" s="1" customFormat="1" ht="38.25" customHeight="1">
      <c r="B131" s="39"/>
      <c r="C131" s="190" t="s">
        <v>253</v>
      </c>
      <c r="D131" s="190" t="s">
        <v>145</v>
      </c>
      <c r="E131" s="191" t="s">
        <v>485</v>
      </c>
      <c r="F131" s="192" t="s">
        <v>486</v>
      </c>
      <c r="G131" s="193" t="s">
        <v>148</v>
      </c>
      <c r="H131" s="194">
        <v>88.2</v>
      </c>
      <c r="I131" s="195"/>
      <c r="J131" s="196">
        <f>ROUND(I131*H131,2)</f>
        <v>0</v>
      </c>
      <c r="K131" s="192" t="s">
        <v>149</v>
      </c>
      <c r="L131" s="59"/>
      <c r="M131" s="197" t="s">
        <v>34</v>
      </c>
      <c r="N131" s="198" t="s">
        <v>48</v>
      </c>
      <c r="O131" s="40"/>
      <c r="P131" s="199">
        <f>O131*H131</f>
        <v>0</v>
      </c>
      <c r="Q131" s="199">
        <v>0</v>
      </c>
      <c r="R131" s="199">
        <f>Q131*H131</f>
        <v>0</v>
      </c>
      <c r="S131" s="199">
        <v>0</v>
      </c>
      <c r="T131" s="200">
        <f>S131*H131</f>
        <v>0</v>
      </c>
      <c r="AR131" s="22" t="s">
        <v>150</v>
      </c>
      <c r="AT131" s="22" t="s">
        <v>145</v>
      </c>
      <c r="AU131" s="22" t="s">
        <v>86</v>
      </c>
      <c r="AY131" s="22" t="s">
        <v>143</v>
      </c>
      <c r="BE131" s="201">
        <f>IF(N131="základní",J131,0)</f>
        <v>0</v>
      </c>
      <c r="BF131" s="201">
        <f>IF(N131="snížená",J131,0)</f>
        <v>0</v>
      </c>
      <c r="BG131" s="201">
        <f>IF(N131="zákl. přenesená",J131,0)</f>
        <v>0</v>
      </c>
      <c r="BH131" s="201">
        <f>IF(N131="sníž. přenesená",J131,0)</f>
        <v>0</v>
      </c>
      <c r="BI131" s="201">
        <f>IF(N131="nulová",J131,0)</f>
        <v>0</v>
      </c>
      <c r="BJ131" s="22" t="s">
        <v>25</v>
      </c>
      <c r="BK131" s="201">
        <f>ROUND(I131*H131,2)</f>
        <v>0</v>
      </c>
      <c r="BL131" s="22" t="s">
        <v>150</v>
      </c>
      <c r="BM131" s="22" t="s">
        <v>487</v>
      </c>
    </row>
    <row r="132" spans="2:65" s="1" customFormat="1" ht="25.5" customHeight="1">
      <c r="B132" s="39"/>
      <c r="C132" s="190" t="s">
        <v>258</v>
      </c>
      <c r="D132" s="190" t="s">
        <v>145</v>
      </c>
      <c r="E132" s="191" t="s">
        <v>332</v>
      </c>
      <c r="F132" s="192" t="s">
        <v>333</v>
      </c>
      <c r="G132" s="193" t="s">
        <v>290</v>
      </c>
      <c r="H132" s="194">
        <v>48</v>
      </c>
      <c r="I132" s="195"/>
      <c r="J132" s="196">
        <f>ROUND(I132*H132,2)</f>
        <v>0</v>
      </c>
      <c r="K132" s="192" t="s">
        <v>149</v>
      </c>
      <c r="L132" s="59"/>
      <c r="M132" s="197" t="s">
        <v>34</v>
      </c>
      <c r="N132" s="198" t="s">
        <v>48</v>
      </c>
      <c r="O132" s="40"/>
      <c r="P132" s="199">
        <f>O132*H132</f>
        <v>0</v>
      </c>
      <c r="Q132" s="199">
        <v>2.0000000000000002E-5</v>
      </c>
      <c r="R132" s="199">
        <f>Q132*H132</f>
        <v>9.6000000000000013E-4</v>
      </c>
      <c r="S132" s="199">
        <v>0</v>
      </c>
      <c r="T132" s="200">
        <f>S132*H132</f>
        <v>0</v>
      </c>
      <c r="AR132" s="22" t="s">
        <v>150</v>
      </c>
      <c r="AT132" s="22" t="s">
        <v>145</v>
      </c>
      <c r="AU132" s="22" t="s">
        <v>86</v>
      </c>
      <c r="AY132" s="22" t="s">
        <v>143</v>
      </c>
      <c r="BE132" s="201">
        <f>IF(N132="základní",J132,0)</f>
        <v>0</v>
      </c>
      <c r="BF132" s="201">
        <f>IF(N132="snížená",J132,0)</f>
        <v>0</v>
      </c>
      <c r="BG132" s="201">
        <f>IF(N132="zákl. přenesená",J132,0)</f>
        <v>0</v>
      </c>
      <c r="BH132" s="201">
        <f>IF(N132="sníž. přenesená",J132,0)</f>
        <v>0</v>
      </c>
      <c r="BI132" s="201">
        <f>IF(N132="nulová",J132,0)</f>
        <v>0</v>
      </c>
      <c r="BJ132" s="22" t="s">
        <v>25</v>
      </c>
      <c r="BK132" s="201">
        <f>ROUND(I132*H132,2)</f>
        <v>0</v>
      </c>
      <c r="BL132" s="22" t="s">
        <v>150</v>
      </c>
      <c r="BM132" s="22" t="s">
        <v>488</v>
      </c>
    </row>
    <row r="133" spans="2:65" s="11" customFormat="1" ht="13.5">
      <c r="B133" s="202"/>
      <c r="C133" s="203"/>
      <c r="D133" s="204" t="s">
        <v>152</v>
      </c>
      <c r="E133" s="205" t="s">
        <v>34</v>
      </c>
      <c r="F133" s="206" t="s">
        <v>489</v>
      </c>
      <c r="G133" s="203"/>
      <c r="H133" s="207">
        <v>48</v>
      </c>
      <c r="I133" s="208"/>
      <c r="J133" s="203"/>
      <c r="K133" s="203"/>
      <c r="L133" s="209"/>
      <c r="M133" s="210"/>
      <c r="N133" s="211"/>
      <c r="O133" s="211"/>
      <c r="P133" s="211"/>
      <c r="Q133" s="211"/>
      <c r="R133" s="211"/>
      <c r="S133" s="211"/>
      <c r="T133" s="212"/>
      <c r="AT133" s="213" t="s">
        <v>152</v>
      </c>
      <c r="AU133" s="213" t="s">
        <v>86</v>
      </c>
      <c r="AV133" s="11" t="s">
        <v>86</v>
      </c>
      <c r="AW133" s="11" t="s">
        <v>41</v>
      </c>
      <c r="AX133" s="11" t="s">
        <v>25</v>
      </c>
      <c r="AY133" s="213" t="s">
        <v>143</v>
      </c>
    </row>
    <row r="134" spans="2:65" s="1" customFormat="1" ht="25.5" customHeight="1">
      <c r="B134" s="39"/>
      <c r="C134" s="225" t="s">
        <v>263</v>
      </c>
      <c r="D134" s="225" t="s">
        <v>205</v>
      </c>
      <c r="E134" s="226" t="s">
        <v>337</v>
      </c>
      <c r="F134" s="227" t="s">
        <v>338</v>
      </c>
      <c r="G134" s="228" t="s">
        <v>290</v>
      </c>
      <c r="H134" s="229">
        <v>15</v>
      </c>
      <c r="I134" s="230"/>
      <c r="J134" s="231">
        <f>ROUND(I134*H134,2)</f>
        <v>0</v>
      </c>
      <c r="K134" s="227" t="s">
        <v>149</v>
      </c>
      <c r="L134" s="232"/>
      <c r="M134" s="233" t="s">
        <v>34</v>
      </c>
      <c r="N134" s="234" t="s">
        <v>48</v>
      </c>
      <c r="O134" s="40"/>
      <c r="P134" s="199">
        <f>O134*H134</f>
        <v>0</v>
      </c>
      <c r="Q134" s="199">
        <v>1.2999999999999999E-3</v>
      </c>
      <c r="R134" s="199">
        <f>Q134*H134</f>
        <v>1.95E-2</v>
      </c>
      <c r="S134" s="199">
        <v>0</v>
      </c>
      <c r="T134" s="200">
        <f>S134*H134</f>
        <v>0</v>
      </c>
      <c r="AR134" s="22" t="s">
        <v>184</v>
      </c>
      <c r="AT134" s="22" t="s">
        <v>205</v>
      </c>
      <c r="AU134" s="22" t="s">
        <v>86</v>
      </c>
      <c r="AY134" s="22" t="s">
        <v>143</v>
      </c>
      <c r="BE134" s="201">
        <f>IF(N134="základní",J134,0)</f>
        <v>0</v>
      </c>
      <c r="BF134" s="201">
        <f>IF(N134="snížená",J134,0)</f>
        <v>0</v>
      </c>
      <c r="BG134" s="201">
        <f>IF(N134="zákl. přenesená",J134,0)</f>
        <v>0</v>
      </c>
      <c r="BH134" s="201">
        <f>IF(N134="sníž. přenesená",J134,0)</f>
        <v>0</v>
      </c>
      <c r="BI134" s="201">
        <f>IF(N134="nulová",J134,0)</f>
        <v>0</v>
      </c>
      <c r="BJ134" s="22" t="s">
        <v>25</v>
      </c>
      <c r="BK134" s="201">
        <f>ROUND(I134*H134,2)</f>
        <v>0</v>
      </c>
      <c r="BL134" s="22" t="s">
        <v>150</v>
      </c>
      <c r="BM134" s="22" t="s">
        <v>490</v>
      </c>
    </row>
    <row r="135" spans="2:65" s="11" customFormat="1" ht="13.5">
      <c r="B135" s="202"/>
      <c r="C135" s="203"/>
      <c r="D135" s="204" t="s">
        <v>152</v>
      </c>
      <c r="E135" s="205" t="s">
        <v>34</v>
      </c>
      <c r="F135" s="206" t="s">
        <v>491</v>
      </c>
      <c r="G135" s="203"/>
      <c r="H135" s="207">
        <v>15</v>
      </c>
      <c r="I135" s="208"/>
      <c r="J135" s="203"/>
      <c r="K135" s="203"/>
      <c r="L135" s="209"/>
      <c r="M135" s="210"/>
      <c r="N135" s="211"/>
      <c r="O135" s="211"/>
      <c r="P135" s="211"/>
      <c r="Q135" s="211"/>
      <c r="R135" s="211"/>
      <c r="S135" s="211"/>
      <c r="T135" s="212"/>
      <c r="AT135" s="213" t="s">
        <v>152</v>
      </c>
      <c r="AU135" s="213" t="s">
        <v>86</v>
      </c>
      <c r="AV135" s="11" t="s">
        <v>86</v>
      </c>
      <c r="AW135" s="11" t="s">
        <v>41</v>
      </c>
      <c r="AX135" s="11" t="s">
        <v>25</v>
      </c>
      <c r="AY135" s="213" t="s">
        <v>143</v>
      </c>
    </row>
    <row r="136" spans="2:65" s="1" customFormat="1" ht="25.5" customHeight="1">
      <c r="B136" s="39"/>
      <c r="C136" s="225" t="s">
        <v>268</v>
      </c>
      <c r="D136" s="225" t="s">
        <v>205</v>
      </c>
      <c r="E136" s="226" t="s">
        <v>341</v>
      </c>
      <c r="F136" s="227" t="s">
        <v>342</v>
      </c>
      <c r="G136" s="228" t="s">
        <v>290</v>
      </c>
      <c r="H136" s="229">
        <v>50</v>
      </c>
      <c r="I136" s="230"/>
      <c r="J136" s="231">
        <f>ROUND(I136*H136,2)</f>
        <v>0</v>
      </c>
      <c r="K136" s="227" t="s">
        <v>149</v>
      </c>
      <c r="L136" s="232"/>
      <c r="M136" s="233" t="s">
        <v>34</v>
      </c>
      <c r="N136" s="234" t="s">
        <v>48</v>
      </c>
      <c r="O136" s="40"/>
      <c r="P136" s="199">
        <f>O136*H136</f>
        <v>0</v>
      </c>
      <c r="Q136" s="199">
        <v>3.3300000000000003E-2</v>
      </c>
      <c r="R136" s="199">
        <f>Q136*H136</f>
        <v>1.6650000000000003</v>
      </c>
      <c r="S136" s="199">
        <v>0</v>
      </c>
      <c r="T136" s="200">
        <f>S136*H136</f>
        <v>0</v>
      </c>
      <c r="AR136" s="22" t="s">
        <v>184</v>
      </c>
      <c r="AT136" s="22" t="s">
        <v>205</v>
      </c>
      <c r="AU136" s="22" t="s">
        <v>86</v>
      </c>
      <c r="AY136" s="22" t="s">
        <v>143</v>
      </c>
      <c r="BE136" s="201">
        <f>IF(N136="základní",J136,0)</f>
        <v>0</v>
      </c>
      <c r="BF136" s="201">
        <f>IF(N136="snížená",J136,0)</f>
        <v>0</v>
      </c>
      <c r="BG136" s="201">
        <f>IF(N136="zákl. přenesená",J136,0)</f>
        <v>0</v>
      </c>
      <c r="BH136" s="201">
        <f>IF(N136="sníž. přenesená",J136,0)</f>
        <v>0</v>
      </c>
      <c r="BI136" s="201">
        <f>IF(N136="nulová",J136,0)</f>
        <v>0</v>
      </c>
      <c r="BJ136" s="22" t="s">
        <v>25</v>
      </c>
      <c r="BK136" s="201">
        <f>ROUND(I136*H136,2)</f>
        <v>0</v>
      </c>
      <c r="BL136" s="22" t="s">
        <v>150</v>
      </c>
      <c r="BM136" s="22" t="s">
        <v>492</v>
      </c>
    </row>
    <row r="137" spans="2:65" s="1" customFormat="1" ht="25.5" customHeight="1">
      <c r="B137" s="39"/>
      <c r="C137" s="225" t="s">
        <v>273</v>
      </c>
      <c r="D137" s="225" t="s">
        <v>205</v>
      </c>
      <c r="E137" s="226" t="s">
        <v>345</v>
      </c>
      <c r="F137" s="227" t="s">
        <v>346</v>
      </c>
      <c r="G137" s="228" t="s">
        <v>290</v>
      </c>
      <c r="H137" s="229">
        <v>50</v>
      </c>
      <c r="I137" s="230"/>
      <c r="J137" s="231">
        <f>ROUND(I137*H137,2)</f>
        <v>0</v>
      </c>
      <c r="K137" s="227" t="s">
        <v>149</v>
      </c>
      <c r="L137" s="232"/>
      <c r="M137" s="233" t="s">
        <v>34</v>
      </c>
      <c r="N137" s="234" t="s">
        <v>48</v>
      </c>
      <c r="O137" s="40"/>
      <c r="P137" s="199">
        <f>O137*H137</f>
        <v>0</v>
      </c>
      <c r="Q137" s="199">
        <v>1.1299999999999999E-2</v>
      </c>
      <c r="R137" s="199">
        <f>Q137*H137</f>
        <v>0.56499999999999995</v>
      </c>
      <c r="S137" s="199">
        <v>0</v>
      </c>
      <c r="T137" s="200">
        <f>S137*H137</f>
        <v>0</v>
      </c>
      <c r="AR137" s="22" t="s">
        <v>184</v>
      </c>
      <c r="AT137" s="22" t="s">
        <v>205</v>
      </c>
      <c r="AU137" s="22" t="s">
        <v>86</v>
      </c>
      <c r="AY137" s="22" t="s">
        <v>143</v>
      </c>
      <c r="BE137" s="201">
        <f>IF(N137="základní",J137,0)</f>
        <v>0</v>
      </c>
      <c r="BF137" s="201">
        <f>IF(N137="snížená",J137,0)</f>
        <v>0</v>
      </c>
      <c r="BG137" s="201">
        <f>IF(N137="zákl. přenesená",J137,0)</f>
        <v>0</v>
      </c>
      <c r="BH137" s="201">
        <f>IF(N137="sníž. přenesená",J137,0)</f>
        <v>0</v>
      </c>
      <c r="BI137" s="201">
        <f>IF(N137="nulová",J137,0)</f>
        <v>0</v>
      </c>
      <c r="BJ137" s="22" t="s">
        <v>25</v>
      </c>
      <c r="BK137" s="201">
        <f>ROUND(I137*H137,2)</f>
        <v>0</v>
      </c>
      <c r="BL137" s="22" t="s">
        <v>150</v>
      </c>
      <c r="BM137" s="22" t="s">
        <v>493</v>
      </c>
    </row>
    <row r="138" spans="2:65" s="10" customFormat="1" ht="29.85" customHeight="1">
      <c r="B138" s="174"/>
      <c r="C138" s="175"/>
      <c r="D138" s="176" t="s">
        <v>76</v>
      </c>
      <c r="E138" s="188" t="s">
        <v>367</v>
      </c>
      <c r="F138" s="188" t="s">
        <v>368</v>
      </c>
      <c r="G138" s="175"/>
      <c r="H138" s="175"/>
      <c r="I138" s="178"/>
      <c r="J138" s="189">
        <f>BK138</f>
        <v>0</v>
      </c>
      <c r="K138" s="175"/>
      <c r="L138" s="180"/>
      <c r="M138" s="181"/>
      <c r="N138" s="182"/>
      <c r="O138" s="182"/>
      <c r="P138" s="183">
        <f>P139</f>
        <v>0</v>
      </c>
      <c r="Q138" s="182"/>
      <c r="R138" s="183">
        <f>R139</f>
        <v>0</v>
      </c>
      <c r="S138" s="182"/>
      <c r="T138" s="184">
        <f>T139</f>
        <v>0</v>
      </c>
      <c r="AR138" s="185" t="s">
        <v>25</v>
      </c>
      <c r="AT138" s="186" t="s">
        <v>76</v>
      </c>
      <c r="AU138" s="186" t="s">
        <v>25</v>
      </c>
      <c r="AY138" s="185" t="s">
        <v>143</v>
      </c>
      <c r="BK138" s="187">
        <f>BK139</f>
        <v>0</v>
      </c>
    </row>
    <row r="139" spans="2:65" s="1" customFormat="1" ht="38.25" customHeight="1">
      <c r="B139" s="39"/>
      <c r="C139" s="190" t="s">
        <v>277</v>
      </c>
      <c r="D139" s="190" t="s">
        <v>145</v>
      </c>
      <c r="E139" s="191" t="s">
        <v>494</v>
      </c>
      <c r="F139" s="192" t="s">
        <v>495</v>
      </c>
      <c r="G139" s="193" t="s">
        <v>192</v>
      </c>
      <c r="H139" s="194">
        <v>39.826999999999998</v>
      </c>
      <c r="I139" s="195"/>
      <c r="J139" s="196">
        <f>ROUND(I139*H139,2)</f>
        <v>0</v>
      </c>
      <c r="K139" s="192" t="s">
        <v>149</v>
      </c>
      <c r="L139" s="59"/>
      <c r="M139" s="197" t="s">
        <v>34</v>
      </c>
      <c r="N139" s="198" t="s">
        <v>48</v>
      </c>
      <c r="O139" s="40"/>
      <c r="P139" s="199">
        <f>O139*H139</f>
        <v>0</v>
      </c>
      <c r="Q139" s="199">
        <v>0</v>
      </c>
      <c r="R139" s="199">
        <f>Q139*H139</f>
        <v>0</v>
      </c>
      <c r="S139" s="199">
        <v>0</v>
      </c>
      <c r="T139" s="200">
        <f>S139*H139</f>
        <v>0</v>
      </c>
      <c r="AR139" s="22" t="s">
        <v>150</v>
      </c>
      <c r="AT139" s="22" t="s">
        <v>145</v>
      </c>
      <c r="AU139" s="22" t="s">
        <v>86</v>
      </c>
      <c r="AY139" s="22" t="s">
        <v>143</v>
      </c>
      <c r="BE139" s="201">
        <f>IF(N139="základní",J139,0)</f>
        <v>0</v>
      </c>
      <c r="BF139" s="201">
        <f>IF(N139="snížená",J139,0)</f>
        <v>0</v>
      </c>
      <c r="BG139" s="201">
        <f>IF(N139="zákl. přenesená",J139,0)</f>
        <v>0</v>
      </c>
      <c r="BH139" s="201">
        <f>IF(N139="sníž. přenesená",J139,0)</f>
        <v>0</v>
      </c>
      <c r="BI139" s="201">
        <f>IF(N139="nulová",J139,0)</f>
        <v>0</v>
      </c>
      <c r="BJ139" s="22" t="s">
        <v>25</v>
      </c>
      <c r="BK139" s="201">
        <f>ROUND(I139*H139,2)</f>
        <v>0</v>
      </c>
      <c r="BL139" s="22" t="s">
        <v>150</v>
      </c>
      <c r="BM139" s="22" t="s">
        <v>496</v>
      </c>
    </row>
    <row r="140" spans="2:65" s="10" customFormat="1" ht="37.35" customHeight="1">
      <c r="B140" s="174"/>
      <c r="C140" s="175"/>
      <c r="D140" s="176" t="s">
        <v>76</v>
      </c>
      <c r="E140" s="177" t="s">
        <v>373</v>
      </c>
      <c r="F140" s="177" t="s">
        <v>374</v>
      </c>
      <c r="G140" s="175"/>
      <c r="H140" s="175"/>
      <c r="I140" s="178"/>
      <c r="J140" s="179">
        <f>BK140</f>
        <v>0</v>
      </c>
      <c r="K140" s="175"/>
      <c r="L140" s="180"/>
      <c r="M140" s="181"/>
      <c r="N140" s="182"/>
      <c r="O140" s="182"/>
      <c r="P140" s="183">
        <f>P141+P147+P158+P172+P185</f>
        <v>0</v>
      </c>
      <c r="Q140" s="182"/>
      <c r="R140" s="183">
        <f>R141+R147+R158+R172+R185</f>
        <v>11.240108319999999</v>
      </c>
      <c r="S140" s="182"/>
      <c r="T140" s="184">
        <f>T141+T147+T158+T172+T185</f>
        <v>0</v>
      </c>
      <c r="AR140" s="185" t="s">
        <v>86</v>
      </c>
      <c r="AT140" s="186" t="s">
        <v>76</v>
      </c>
      <c r="AU140" s="186" t="s">
        <v>77</v>
      </c>
      <c r="AY140" s="185" t="s">
        <v>143</v>
      </c>
      <c r="BK140" s="187">
        <f>BK141+BK147+BK158+BK172+BK185</f>
        <v>0</v>
      </c>
    </row>
    <row r="141" spans="2:65" s="10" customFormat="1" ht="19.899999999999999" customHeight="1">
      <c r="B141" s="174"/>
      <c r="C141" s="175"/>
      <c r="D141" s="176" t="s">
        <v>76</v>
      </c>
      <c r="E141" s="188" t="s">
        <v>497</v>
      </c>
      <c r="F141" s="188" t="s">
        <v>498</v>
      </c>
      <c r="G141" s="175"/>
      <c r="H141" s="175"/>
      <c r="I141" s="178"/>
      <c r="J141" s="189">
        <f>BK141</f>
        <v>0</v>
      </c>
      <c r="K141" s="175"/>
      <c r="L141" s="180"/>
      <c r="M141" s="181"/>
      <c r="N141" s="182"/>
      <c r="O141" s="182"/>
      <c r="P141" s="183">
        <f>SUM(P142:P146)</f>
        <v>0</v>
      </c>
      <c r="Q141" s="182"/>
      <c r="R141" s="183">
        <f>SUM(R142:R146)</f>
        <v>1.4918799999999999E-2</v>
      </c>
      <c r="S141" s="182"/>
      <c r="T141" s="184">
        <f>SUM(T142:T146)</f>
        <v>0</v>
      </c>
      <c r="AR141" s="185" t="s">
        <v>86</v>
      </c>
      <c r="AT141" s="186" t="s">
        <v>76</v>
      </c>
      <c r="AU141" s="186" t="s">
        <v>25</v>
      </c>
      <c r="AY141" s="185" t="s">
        <v>143</v>
      </c>
      <c r="BK141" s="187">
        <f>SUM(BK142:BK146)</f>
        <v>0</v>
      </c>
    </row>
    <row r="142" spans="2:65" s="1" customFormat="1" ht="25.5" customHeight="1">
      <c r="B142" s="39"/>
      <c r="C142" s="190" t="s">
        <v>282</v>
      </c>
      <c r="D142" s="190" t="s">
        <v>145</v>
      </c>
      <c r="E142" s="191" t="s">
        <v>499</v>
      </c>
      <c r="F142" s="192" t="s">
        <v>500</v>
      </c>
      <c r="G142" s="193" t="s">
        <v>148</v>
      </c>
      <c r="H142" s="194">
        <v>18.12</v>
      </c>
      <c r="I142" s="195"/>
      <c r="J142" s="196">
        <f>ROUND(I142*H142,2)</f>
        <v>0</v>
      </c>
      <c r="K142" s="192" t="s">
        <v>149</v>
      </c>
      <c r="L142" s="59"/>
      <c r="M142" s="197" t="s">
        <v>34</v>
      </c>
      <c r="N142" s="198" t="s">
        <v>48</v>
      </c>
      <c r="O142" s="40"/>
      <c r="P142" s="199">
        <f>O142*H142</f>
        <v>0</v>
      </c>
      <c r="Q142" s="199">
        <v>5.9000000000000003E-4</v>
      </c>
      <c r="R142" s="199">
        <f>Q142*H142</f>
        <v>1.06908E-2</v>
      </c>
      <c r="S142" s="199">
        <v>0</v>
      </c>
      <c r="T142" s="200">
        <f>S142*H142</f>
        <v>0</v>
      </c>
      <c r="AR142" s="22" t="s">
        <v>224</v>
      </c>
      <c r="AT142" s="22" t="s">
        <v>145</v>
      </c>
      <c r="AU142" s="22" t="s">
        <v>86</v>
      </c>
      <c r="AY142" s="22" t="s">
        <v>143</v>
      </c>
      <c r="BE142" s="201">
        <f>IF(N142="základní",J142,0)</f>
        <v>0</v>
      </c>
      <c r="BF142" s="201">
        <f>IF(N142="snížená",J142,0)</f>
        <v>0</v>
      </c>
      <c r="BG142" s="201">
        <f>IF(N142="zákl. přenesená",J142,0)</f>
        <v>0</v>
      </c>
      <c r="BH142" s="201">
        <f>IF(N142="sníž. přenesená",J142,0)</f>
        <v>0</v>
      </c>
      <c r="BI142" s="201">
        <f>IF(N142="nulová",J142,0)</f>
        <v>0</v>
      </c>
      <c r="BJ142" s="22" t="s">
        <v>25</v>
      </c>
      <c r="BK142" s="201">
        <f>ROUND(I142*H142,2)</f>
        <v>0</v>
      </c>
      <c r="BL142" s="22" t="s">
        <v>224</v>
      </c>
      <c r="BM142" s="22" t="s">
        <v>501</v>
      </c>
    </row>
    <row r="143" spans="2:65" s="11" customFormat="1" ht="13.5">
      <c r="B143" s="202"/>
      <c r="C143" s="203"/>
      <c r="D143" s="204" t="s">
        <v>152</v>
      </c>
      <c r="E143" s="205" t="s">
        <v>34</v>
      </c>
      <c r="F143" s="206" t="s">
        <v>502</v>
      </c>
      <c r="G143" s="203"/>
      <c r="H143" s="207">
        <v>18.12</v>
      </c>
      <c r="I143" s="208"/>
      <c r="J143" s="203"/>
      <c r="K143" s="203"/>
      <c r="L143" s="209"/>
      <c r="M143" s="210"/>
      <c r="N143" s="211"/>
      <c r="O143" s="211"/>
      <c r="P143" s="211"/>
      <c r="Q143" s="211"/>
      <c r="R143" s="211"/>
      <c r="S143" s="211"/>
      <c r="T143" s="212"/>
      <c r="AT143" s="213" t="s">
        <v>152</v>
      </c>
      <c r="AU143" s="213" t="s">
        <v>86</v>
      </c>
      <c r="AV143" s="11" t="s">
        <v>86</v>
      </c>
      <c r="AW143" s="11" t="s">
        <v>41</v>
      </c>
      <c r="AX143" s="11" t="s">
        <v>25</v>
      </c>
      <c r="AY143" s="213" t="s">
        <v>143</v>
      </c>
    </row>
    <row r="144" spans="2:65" s="1" customFormat="1" ht="25.5" customHeight="1">
      <c r="B144" s="39"/>
      <c r="C144" s="190" t="s">
        <v>287</v>
      </c>
      <c r="D144" s="190" t="s">
        <v>145</v>
      </c>
      <c r="E144" s="191" t="s">
        <v>503</v>
      </c>
      <c r="F144" s="192" t="s">
        <v>504</v>
      </c>
      <c r="G144" s="193" t="s">
        <v>161</v>
      </c>
      <c r="H144" s="194">
        <v>15.1</v>
      </c>
      <c r="I144" s="195"/>
      <c r="J144" s="196">
        <f>ROUND(I144*H144,2)</f>
        <v>0</v>
      </c>
      <c r="K144" s="192" t="s">
        <v>149</v>
      </c>
      <c r="L144" s="59"/>
      <c r="M144" s="197" t="s">
        <v>34</v>
      </c>
      <c r="N144" s="198" t="s">
        <v>48</v>
      </c>
      <c r="O144" s="40"/>
      <c r="P144" s="199">
        <f>O144*H144</f>
        <v>0</v>
      </c>
      <c r="Q144" s="199">
        <v>2.7999999999999998E-4</v>
      </c>
      <c r="R144" s="199">
        <f>Q144*H144</f>
        <v>4.2279999999999991E-3</v>
      </c>
      <c r="S144" s="199">
        <v>0</v>
      </c>
      <c r="T144" s="200">
        <f>S144*H144</f>
        <v>0</v>
      </c>
      <c r="AR144" s="22" t="s">
        <v>224</v>
      </c>
      <c r="AT144" s="22" t="s">
        <v>145</v>
      </c>
      <c r="AU144" s="22" t="s">
        <v>86</v>
      </c>
      <c r="AY144" s="22" t="s">
        <v>143</v>
      </c>
      <c r="BE144" s="201">
        <f>IF(N144="základní",J144,0)</f>
        <v>0</v>
      </c>
      <c r="BF144" s="201">
        <f>IF(N144="snížená",J144,0)</f>
        <v>0</v>
      </c>
      <c r="BG144" s="201">
        <f>IF(N144="zákl. přenesená",J144,0)</f>
        <v>0</v>
      </c>
      <c r="BH144" s="201">
        <f>IF(N144="sníž. přenesená",J144,0)</f>
        <v>0</v>
      </c>
      <c r="BI144" s="201">
        <f>IF(N144="nulová",J144,0)</f>
        <v>0</v>
      </c>
      <c r="BJ144" s="22" t="s">
        <v>25</v>
      </c>
      <c r="BK144" s="201">
        <f>ROUND(I144*H144,2)</f>
        <v>0</v>
      </c>
      <c r="BL144" s="22" t="s">
        <v>224</v>
      </c>
      <c r="BM144" s="22" t="s">
        <v>505</v>
      </c>
    </row>
    <row r="145" spans="2:65" s="11" customFormat="1" ht="13.5">
      <c r="B145" s="202"/>
      <c r="C145" s="203"/>
      <c r="D145" s="204" t="s">
        <v>152</v>
      </c>
      <c r="E145" s="205" t="s">
        <v>34</v>
      </c>
      <c r="F145" s="206" t="s">
        <v>506</v>
      </c>
      <c r="G145" s="203"/>
      <c r="H145" s="207">
        <v>15.1</v>
      </c>
      <c r="I145" s="208"/>
      <c r="J145" s="203"/>
      <c r="K145" s="203"/>
      <c r="L145" s="209"/>
      <c r="M145" s="210"/>
      <c r="N145" s="211"/>
      <c r="O145" s="211"/>
      <c r="P145" s="211"/>
      <c r="Q145" s="211"/>
      <c r="R145" s="211"/>
      <c r="S145" s="211"/>
      <c r="T145" s="212"/>
      <c r="AT145" s="213" t="s">
        <v>152</v>
      </c>
      <c r="AU145" s="213" t="s">
        <v>86</v>
      </c>
      <c r="AV145" s="11" t="s">
        <v>86</v>
      </c>
      <c r="AW145" s="11" t="s">
        <v>41</v>
      </c>
      <c r="AX145" s="11" t="s">
        <v>25</v>
      </c>
      <c r="AY145" s="213" t="s">
        <v>143</v>
      </c>
    </row>
    <row r="146" spans="2:65" s="1" customFormat="1" ht="38.25" customHeight="1">
      <c r="B146" s="39"/>
      <c r="C146" s="190" t="s">
        <v>292</v>
      </c>
      <c r="D146" s="190" t="s">
        <v>145</v>
      </c>
      <c r="E146" s="191" t="s">
        <v>507</v>
      </c>
      <c r="F146" s="192" t="s">
        <v>508</v>
      </c>
      <c r="G146" s="193" t="s">
        <v>192</v>
      </c>
      <c r="H146" s="194">
        <v>1.4999999999999999E-2</v>
      </c>
      <c r="I146" s="195"/>
      <c r="J146" s="196">
        <f>ROUND(I146*H146,2)</f>
        <v>0</v>
      </c>
      <c r="K146" s="192" t="s">
        <v>149</v>
      </c>
      <c r="L146" s="59"/>
      <c r="M146" s="197" t="s">
        <v>34</v>
      </c>
      <c r="N146" s="198" t="s">
        <v>48</v>
      </c>
      <c r="O146" s="40"/>
      <c r="P146" s="199">
        <f>O146*H146</f>
        <v>0</v>
      </c>
      <c r="Q146" s="199">
        <v>0</v>
      </c>
      <c r="R146" s="199">
        <f>Q146*H146</f>
        <v>0</v>
      </c>
      <c r="S146" s="199">
        <v>0</v>
      </c>
      <c r="T146" s="200">
        <f>S146*H146</f>
        <v>0</v>
      </c>
      <c r="AR146" s="22" t="s">
        <v>224</v>
      </c>
      <c r="AT146" s="22" t="s">
        <v>145</v>
      </c>
      <c r="AU146" s="22" t="s">
        <v>86</v>
      </c>
      <c r="AY146" s="22" t="s">
        <v>143</v>
      </c>
      <c r="BE146" s="201">
        <f>IF(N146="základní",J146,0)</f>
        <v>0</v>
      </c>
      <c r="BF146" s="201">
        <f>IF(N146="snížená",J146,0)</f>
        <v>0</v>
      </c>
      <c r="BG146" s="201">
        <f>IF(N146="zákl. přenesená",J146,0)</f>
        <v>0</v>
      </c>
      <c r="BH146" s="201">
        <f>IF(N146="sníž. přenesená",J146,0)</f>
        <v>0</v>
      </c>
      <c r="BI146" s="201">
        <f>IF(N146="nulová",J146,0)</f>
        <v>0</v>
      </c>
      <c r="BJ146" s="22" t="s">
        <v>25</v>
      </c>
      <c r="BK146" s="201">
        <f>ROUND(I146*H146,2)</f>
        <v>0</v>
      </c>
      <c r="BL146" s="22" t="s">
        <v>224</v>
      </c>
      <c r="BM146" s="22" t="s">
        <v>509</v>
      </c>
    </row>
    <row r="147" spans="2:65" s="10" customFormat="1" ht="29.85" customHeight="1">
      <c r="B147" s="174"/>
      <c r="C147" s="175"/>
      <c r="D147" s="176" t="s">
        <v>76</v>
      </c>
      <c r="E147" s="188" t="s">
        <v>510</v>
      </c>
      <c r="F147" s="188" t="s">
        <v>511</v>
      </c>
      <c r="G147" s="175"/>
      <c r="H147" s="175"/>
      <c r="I147" s="178"/>
      <c r="J147" s="189">
        <f>BK147</f>
        <v>0</v>
      </c>
      <c r="K147" s="175"/>
      <c r="L147" s="180"/>
      <c r="M147" s="181"/>
      <c r="N147" s="182"/>
      <c r="O147" s="182"/>
      <c r="P147" s="183">
        <f>SUM(P148:P157)</f>
        <v>0</v>
      </c>
      <c r="Q147" s="182"/>
      <c r="R147" s="183">
        <f>SUM(R148:R157)</f>
        <v>8.4581345199999998</v>
      </c>
      <c r="S147" s="182"/>
      <c r="T147" s="184">
        <f>SUM(T148:T157)</f>
        <v>0</v>
      </c>
      <c r="AR147" s="185" t="s">
        <v>86</v>
      </c>
      <c r="AT147" s="186" t="s">
        <v>76</v>
      </c>
      <c r="AU147" s="186" t="s">
        <v>25</v>
      </c>
      <c r="AY147" s="185" t="s">
        <v>143</v>
      </c>
      <c r="BK147" s="187">
        <f>SUM(BK148:BK157)</f>
        <v>0</v>
      </c>
    </row>
    <row r="148" spans="2:65" s="1" customFormat="1" ht="38.25" customHeight="1">
      <c r="B148" s="39"/>
      <c r="C148" s="190" t="s">
        <v>297</v>
      </c>
      <c r="D148" s="190" t="s">
        <v>145</v>
      </c>
      <c r="E148" s="191" t="s">
        <v>512</v>
      </c>
      <c r="F148" s="192" t="s">
        <v>513</v>
      </c>
      <c r="G148" s="193" t="s">
        <v>166</v>
      </c>
      <c r="H148" s="194">
        <v>1.298</v>
      </c>
      <c r="I148" s="195"/>
      <c r="J148" s="196">
        <f>ROUND(I148*H148,2)</f>
        <v>0</v>
      </c>
      <c r="K148" s="192" t="s">
        <v>149</v>
      </c>
      <c r="L148" s="59"/>
      <c r="M148" s="197" t="s">
        <v>34</v>
      </c>
      <c r="N148" s="198" t="s">
        <v>48</v>
      </c>
      <c r="O148" s="40"/>
      <c r="P148" s="199">
        <f>O148*H148</f>
        <v>0</v>
      </c>
      <c r="Q148" s="199">
        <v>1.08E-3</v>
      </c>
      <c r="R148" s="199">
        <f>Q148*H148</f>
        <v>1.4018400000000001E-3</v>
      </c>
      <c r="S148" s="199">
        <v>0</v>
      </c>
      <c r="T148" s="200">
        <f>S148*H148</f>
        <v>0</v>
      </c>
      <c r="AR148" s="22" t="s">
        <v>224</v>
      </c>
      <c r="AT148" s="22" t="s">
        <v>145</v>
      </c>
      <c r="AU148" s="22" t="s">
        <v>86</v>
      </c>
      <c r="AY148" s="22" t="s">
        <v>143</v>
      </c>
      <c r="BE148" s="201">
        <f>IF(N148="základní",J148,0)</f>
        <v>0</v>
      </c>
      <c r="BF148" s="201">
        <f>IF(N148="snížená",J148,0)</f>
        <v>0</v>
      </c>
      <c r="BG148" s="201">
        <f>IF(N148="zákl. přenesená",J148,0)</f>
        <v>0</v>
      </c>
      <c r="BH148" s="201">
        <f>IF(N148="sníž. přenesená",J148,0)</f>
        <v>0</v>
      </c>
      <c r="BI148" s="201">
        <f>IF(N148="nulová",J148,0)</f>
        <v>0</v>
      </c>
      <c r="BJ148" s="22" t="s">
        <v>25</v>
      </c>
      <c r="BK148" s="201">
        <f>ROUND(I148*H148,2)</f>
        <v>0</v>
      </c>
      <c r="BL148" s="22" t="s">
        <v>224</v>
      </c>
      <c r="BM148" s="22" t="s">
        <v>514</v>
      </c>
    </row>
    <row r="149" spans="2:65" s="11" customFormat="1" ht="13.5">
      <c r="B149" s="202"/>
      <c r="C149" s="203"/>
      <c r="D149" s="204" t="s">
        <v>152</v>
      </c>
      <c r="E149" s="205" t="s">
        <v>34</v>
      </c>
      <c r="F149" s="206" t="s">
        <v>515</v>
      </c>
      <c r="G149" s="203"/>
      <c r="H149" s="207">
        <v>1.298</v>
      </c>
      <c r="I149" s="208"/>
      <c r="J149" s="203"/>
      <c r="K149" s="203"/>
      <c r="L149" s="209"/>
      <c r="M149" s="210"/>
      <c r="N149" s="211"/>
      <c r="O149" s="211"/>
      <c r="P149" s="211"/>
      <c r="Q149" s="211"/>
      <c r="R149" s="211"/>
      <c r="S149" s="211"/>
      <c r="T149" s="212"/>
      <c r="AT149" s="213" t="s">
        <v>152</v>
      </c>
      <c r="AU149" s="213" t="s">
        <v>86</v>
      </c>
      <c r="AV149" s="11" t="s">
        <v>86</v>
      </c>
      <c r="AW149" s="11" t="s">
        <v>41</v>
      </c>
      <c r="AX149" s="11" t="s">
        <v>25</v>
      </c>
      <c r="AY149" s="213" t="s">
        <v>143</v>
      </c>
    </row>
    <row r="150" spans="2:65" s="1" customFormat="1" ht="25.5" customHeight="1">
      <c r="B150" s="39"/>
      <c r="C150" s="190" t="s">
        <v>302</v>
      </c>
      <c r="D150" s="190" t="s">
        <v>145</v>
      </c>
      <c r="E150" s="191" t="s">
        <v>516</v>
      </c>
      <c r="F150" s="192" t="s">
        <v>517</v>
      </c>
      <c r="G150" s="193" t="s">
        <v>148</v>
      </c>
      <c r="H150" s="194">
        <v>47</v>
      </c>
      <c r="I150" s="195"/>
      <c r="J150" s="196">
        <f>ROUND(I150*H150,2)</f>
        <v>0</v>
      </c>
      <c r="K150" s="192" t="s">
        <v>149</v>
      </c>
      <c r="L150" s="59"/>
      <c r="M150" s="197" t="s">
        <v>34</v>
      </c>
      <c r="N150" s="198" t="s">
        <v>48</v>
      </c>
      <c r="O150" s="40"/>
      <c r="P150" s="199">
        <f>O150*H150</f>
        <v>0</v>
      </c>
      <c r="Q150" s="199">
        <v>0</v>
      </c>
      <c r="R150" s="199">
        <f>Q150*H150</f>
        <v>0</v>
      </c>
      <c r="S150" s="199">
        <v>0</v>
      </c>
      <c r="T150" s="200">
        <f>S150*H150</f>
        <v>0</v>
      </c>
      <c r="AR150" s="22" t="s">
        <v>224</v>
      </c>
      <c r="AT150" s="22" t="s">
        <v>145</v>
      </c>
      <c r="AU150" s="22" t="s">
        <v>86</v>
      </c>
      <c r="AY150" s="22" t="s">
        <v>143</v>
      </c>
      <c r="BE150" s="201">
        <f>IF(N150="základní",J150,0)</f>
        <v>0</v>
      </c>
      <c r="BF150" s="201">
        <f>IF(N150="snížená",J150,0)</f>
        <v>0</v>
      </c>
      <c r="BG150" s="201">
        <f>IF(N150="zákl. přenesená",J150,0)</f>
        <v>0</v>
      </c>
      <c r="BH150" s="201">
        <f>IF(N150="sníž. přenesená",J150,0)</f>
        <v>0</v>
      </c>
      <c r="BI150" s="201">
        <f>IF(N150="nulová",J150,0)</f>
        <v>0</v>
      </c>
      <c r="BJ150" s="22" t="s">
        <v>25</v>
      </c>
      <c r="BK150" s="201">
        <f>ROUND(I150*H150,2)</f>
        <v>0</v>
      </c>
      <c r="BL150" s="22" t="s">
        <v>224</v>
      </c>
      <c r="BM150" s="22" t="s">
        <v>518</v>
      </c>
    </row>
    <row r="151" spans="2:65" s="11" customFormat="1" ht="13.5">
      <c r="B151" s="202"/>
      <c r="C151" s="203"/>
      <c r="D151" s="204" t="s">
        <v>152</v>
      </c>
      <c r="E151" s="205" t="s">
        <v>34</v>
      </c>
      <c r="F151" s="206" t="s">
        <v>519</v>
      </c>
      <c r="G151" s="203"/>
      <c r="H151" s="207">
        <v>47</v>
      </c>
      <c r="I151" s="208"/>
      <c r="J151" s="203"/>
      <c r="K151" s="203"/>
      <c r="L151" s="209"/>
      <c r="M151" s="210"/>
      <c r="N151" s="211"/>
      <c r="O151" s="211"/>
      <c r="P151" s="211"/>
      <c r="Q151" s="211"/>
      <c r="R151" s="211"/>
      <c r="S151" s="211"/>
      <c r="T151" s="212"/>
      <c r="AT151" s="213" t="s">
        <v>152</v>
      </c>
      <c r="AU151" s="213" t="s">
        <v>86</v>
      </c>
      <c r="AV151" s="11" t="s">
        <v>86</v>
      </c>
      <c r="AW151" s="11" t="s">
        <v>41</v>
      </c>
      <c r="AX151" s="11" t="s">
        <v>25</v>
      </c>
      <c r="AY151" s="213" t="s">
        <v>143</v>
      </c>
    </row>
    <row r="152" spans="2:65" s="1" customFormat="1" ht="38.25" customHeight="1">
      <c r="B152" s="39"/>
      <c r="C152" s="225" t="s">
        <v>307</v>
      </c>
      <c r="D152" s="225" t="s">
        <v>205</v>
      </c>
      <c r="E152" s="226" t="s">
        <v>520</v>
      </c>
      <c r="F152" s="227" t="s">
        <v>521</v>
      </c>
      <c r="G152" s="228" t="s">
        <v>166</v>
      </c>
      <c r="H152" s="229">
        <v>0.34599999999999997</v>
      </c>
      <c r="I152" s="230"/>
      <c r="J152" s="231">
        <f>ROUND(I152*H152,2)</f>
        <v>0</v>
      </c>
      <c r="K152" s="227" t="s">
        <v>149</v>
      </c>
      <c r="L152" s="232"/>
      <c r="M152" s="233" t="s">
        <v>34</v>
      </c>
      <c r="N152" s="234" t="s">
        <v>48</v>
      </c>
      <c r="O152" s="40"/>
      <c r="P152" s="199">
        <f>O152*H152</f>
        <v>0</v>
      </c>
      <c r="Q152" s="199">
        <v>0.55000000000000004</v>
      </c>
      <c r="R152" s="199">
        <f>Q152*H152</f>
        <v>0.1903</v>
      </c>
      <c r="S152" s="199">
        <v>0</v>
      </c>
      <c r="T152" s="200">
        <f>S152*H152</f>
        <v>0</v>
      </c>
      <c r="AR152" s="22" t="s">
        <v>302</v>
      </c>
      <c r="AT152" s="22" t="s">
        <v>205</v>
      </c>
      <c r="AU152" s="22" t="s">
        <v>86</v>
      </c>
      <c r="AY152" s="22" t="s">
        <v>143</v>
      </c>
      <c r="BE152" s="201">
        <f>IF(N152="základní",J152,0)</f>
        <v>0</v>
      </c>
      <c r="BF152" s="201">
        <f>IF(N152="snížená",J152,0)</f>
        <v>0</v>
      </c>
      <c r="BG152" s="201">
        <f>IF(N152="zákl. přenesená",J152,0)</f>
        <v>0</v>
      </c>
      <c r="BH152" s="201">
        <f>IF(N152="sníž. přenesená",J152,0)</f>
        <v>0</v>
      </c>
      <c r="BI152" s="201">
        <f>IF(N152="nulová",J152,0)</f>
        <v>0</v>
      </c>
      <c r="BJ152" s="22" t="s">
        <v>25</v>
      </c>
      <c r="BK152" s="201">
        <f>ROUND(I152*H152,2)</f>
        <v>0</v>
      </c>
      <c r="BL152" s="22" t="s">
        <v>224</v>
      </c>
      <c r="BM152" s="22" t="s">
        <v>522</v>
      </c>
    </row>
    <row r="153" spans="2:65" s="11" customFormat="1" ht="13.5">
      <c r="B153" s="202"/>
      <c r="C153" s="203"/>
      <c r="D153" s="204" t="s">
        <v>152</v>
      </c>
      <c r="E153" s="205" t="s">
        <v>34</v>
      </c>
      <c r="F153" s="206" t="s">
        <v>523</v>
      </c>
      <c r="G153" s="203"/>
      <c r="H153" s="207">
        <v>0.34599999999999997</v>
      </c>
      <c r="I153" s="208"/>
      <c r="J153" s="203"/>
      <c r="K153" s="203"/>
      <c r="L153" s="209"/>
      <c r="M153" s="210"/>
      <c r="N153" s="211"/>
      <c r="O153" s="211"/>
      <c r="P153" s="211"/>
      <c r="Q153" s="211"/>
      <c r="R153" s="211"/>
      <c r="S153" s="211"/>
      <c r="T153" s="212"/>
      <c r="AT153" s="213" t="s">
        <v>152</v>
      </c>
      <c r="AU153" s="213" t="s">
        <v>86</v>
      </c>
      <c r="AV153" s="11" t="s">
        <v>86</v>
      </c>
      <c r="AW153" s="11" t="s">
        <v>41</v>
      </c>
      <c r="AX153" s="11" t="s">
        <v>25</v>
      </c>
      <c r="AY153" s="213" t="s">
        <v>143</v>
      </c>
    </row>
    <row r="154" spans="2:65" s="1" customFormat="1" ht="25.5" customHeight="1">
      <c r="B154" s="39"/>
      <c r="C154" s="225" t="s">
        <v>312</v>
      </c>
      <c r="D154" s="225" t="s">
        <v>205</v>
      </c>
      <c r="E154" s="226" t="s">
        <v>524</v>
      </c>
      <c r="F154" s="227" t="s">
        <v>525</v>
      </c>
      <c r="G154" s="228" t="s">
        <v>148</v>
      </c>
      <c r="H154" s="229">
        <v>15</v>
      </c>
      <c r="I154" s="230"/>
      <c r="J154" s="231">
        <f>ROUND(I154*H154,2)</f>
        <v>0</v>
      </c>
      <c r="K154" s="227" t="s">
        <v>34</v>
      </c>
      <c r="L154" s="232"/>
      <c r="M154" s="233" t="s">
        <v>34</v>
      </c>
      <c r="N154" s="234" t="s">
        <v>48</v>
      </c>
      <c r="O154" s="40"/>
      <c r="P154" s="199">
        <f>O154*H154</f>
        <v>0</v>
      </c>
      <c r="Q154" s="199">
        <v>0.55000000000000004</v>
      </c>
      <c r="R154" s="199">
        <f>Q154*H154</f>
        <v>8.25</v>
      </c>
      <c r="S154" s="199">
        <v>0</v>
      </c>
      <c r="T154" s="200">
        <f>S154*H154</f>
        <v>0</v>
      </c>
      <c r="AR154" s="22" t="s">
        <v>302</v>
      </c>
      <c r="AT154" s="22" t="s">
        <v>205</v>
      </c>
      <c r="AU154" s="22" t="s">
        <v>86</v>
      </c>
      <c r="AY154" s="22" t="s">
        <v>143</v>
      </c>
      <c r="BE154" s="201">
        <f>IF(N154="základní",J154,0)</f>
        <v>0</v>
      </c>
      <c r="BF154" s="201">
        <f>IF(N154="snížená",J154,0)</f>
        <v>0</v>
      </c>
      <c r="BG154" s="201">
        <f>IF(N154="zákl. přenesená",J154,0)</f>
        <v>0</v>
      </c>
      <c r="BH154" s="201">
        <f>IF(N154="sníž. přenesená",J154,0)</f>
        <v>0</v>
      </c>
      <c r="BI154" s="201">
        <f>IF(N154="nulová",J154,0)</f>
        <v>0</v>
      </c>
      <c r="BJ154" s="22" t="s">
        <v>25</v>
      </c>
      <c r="BK154" s="201">
        <f>ROUND(I154*H154,2)</f>
        <v>0</v>
      </c>
      <c r="BL154" s="22" t="s">
        <v>224</v>
      </c>
      <c r="BM154" s="22" t="s">
        <v>526</v>
      </c>
    </row>
    <row r="155" spans="2:65" s="11" customFormat="1" ht="13.5">
      <c r="B155" s="202"/>
      <c r="C155" s="203"/>
      <c r="D155" s="204" t="s">
        <v>152</v>
      </c>
      <c r="E155" s="205" t="s">
        <v>34</v>
      </c>
      <c r="F155" s="206" t="s">
        <v>491</v>
      </c>
      <c r="G155" s="203"/>
      <c r="H155" s="207">
        <v>15</v>
      </c>
      <c r="I155" s="208"/>
      <c r="J155" s="203"/>
      <c r="K155" s="203"/>
      <c r="L155" s="209"/>
      <c r="M155" s="210"/>
      <c r="N155" s="211"/>
      <c r="O155" s="211"/>
      <c r="P155" s="211"/>
      <c r="Q155" s="211"/>
      <c r="R155" s="211"/>
      <c r="S155" s="211"/>
      <c r="T155" s="212"/>
      <c r="AT155" s="213" t="s">
        <v>152</v>
      </c>
      <c r="AU155" s="213" t="s">
        <v>86</v>
      </c>
      <c r="AV155" s="11" t="s">
        <v>86</v>
      </c>
      <c r="AW155" s="11" t="s">
        <v>41</v>
      </c>
      <c r="AX155" s="11" t="s">
        <v>25</v>
      </c>
      <c r="AY155" s="213" t="s">
        <v>143</v>
      </c>
    </row>
    <row r="156" spans="2:65" s="1" customFormat="1" ht="16.5" customHeight="1">
      <c r="B156" s="39"/>
      <c r="C156" s="190" t="s">
        <v>316</v>
      </c>
      <c r="D156" s="190" t="s">
        <v>145</v>
      </c>
      <c r="E156" s="191" t="s">
        <v>527</v>
      </c>
      <c r="F156" s="192" t="s">
        <v>528</v>
      </c>
      <c r="G156" s="193" t="s">
        <v>166</v>
      </c>
      <c r="H156" s="194">
        <v>1.298</v>
      </c>
      <c r="I156" s="195"/>
      <c r="J156" s="196">
        <f>ROUND(I156*H156,2)</f>
        <v>0</v>
      </c>
      <c r="K156" s="192" t="s">
        <v>149</v>
      </c>
      <c r="L156" s="59"/>
      <c r="M156" s="197" t="s">
        <v>34</v>
      </c>
      <c r="N156" s="198" t="s">
        <v>48</v>
      </c>
      <c r="O156" s="40"/>
      <c r="P156" s="199">
        <f>O156*H156</f>
        <v>0</v>
      </c>
      <c r="Q156" s="199">
        <v>1.2659999999999999E-2</v>
      </c>
      <c r="R156" s="199">
        <f>Q156*H156</f>
        <v>1.6432679999999998E-2</v>
      </c>
      <c r="S156" s="199">
        <v>0</v>
      </c>
      <c r="T156" s="200">
        <f>S156*H156</f>
        <v>0</v>
      </c>
      <c r="AR156" s="22" t="s">
        <v>224</v>
      </c>
      <c r="AT156" s="22" t="s">
        <v>145</v>
      </c>
      <c r="AU156" s="22" t="s">
        <v>86</v>
      </c>
      <c r="AY156" s="22" t="s">
        <v>143</v>
      </c>
      <c r="BE156" s="201">
        <f>IF(N156="základní",J156,0)</f>
        <v>0</v>
      </c>
      <c r="BF156" s="201">
        <f>IF(N156="snížená",J156,0)</f>
        <v>0</v>
      </c>
      <c r="BG156" s="201">
        <f>IF(N156="zákl. přenesená",J156,0)</f>
        <v>0</v>
      </c>
      <c r="BH156" s="201">
        <f>IF(N156="sníž. přenesená",J156,0)</f>
        <v>0</v>
      </c>
      <c r="BI156" s="201">
        <f>IF(N156="nulová",J156,0)</f>
        <v>0</v>
      </c>
      <c r="BJ156" s="22" t="s">
        <v>25</v>
      </c>
      <c r="BK156" s="201">
        <f>ROUND(I156*H156,2)</f>
        <v>0</v>
      </c>
      <c r="BL156" s="22" t="s">
        <v>224</v>
      </c>
      <c r="BM156" s="22" t="s">
        <v>529</v>
      </c>
    </row>
    <row r="157" spans="2:65" s="1" customFormat="1" ht="38.25" customHeight="1">
      <c r="B157" s="39"/>
      <c r="C157" s="190" t="s">
        <v>321</v>
      </c>
      <c r="D157" s="190" t="s">
        <v>145</v>
      </c>
      <c r="E157" s="191" t="s">
        <v>530</v>
      </c>
      <c r="F157" s="192" t="s">
        <v>531</v>
      </c>
      <c r="G157" s="193" t="s">
        <v>192</v>
      </c>
      <c r="H157" s="194">
        <v>8.4580000000000002</v>
      </c>
      <c r="I157" s="195"/>
      <c r="J157" s="196">
        <f>ROUND(I157*H157,2)</f>
        <v>0</v>
      </c>
      <c r="K157" s="192" t="s">
        <v>149</v>
      </c>
      <c r="L157" s="59"/>
      <c r="M157" s="197" t="s">
        <v>34</v>
      </c>
      <c r="N157" s="198" t="s">
        <v>48</v>
      </c>
      <c r="O157" s="40"/>
      <c r="P157" s="199">
        <f>O157*H157</f>
        <v>0</v>
      </c>
      <c r="Q157" s="199">
        <v>0</v>
      </c>
      <c r="R157" s="199">
        <f>Q157*H157</f>
        <v>0</v>
      </c>
      <c r="S157" s="199">
        <v>0</v>
      </c>
      <c r="T157" s="200">
        <f>S157*H157</f>
        <v>0</v>
      </c>
      <c r="AR157" s="22" t="s">
        <v>224</v>
      </c>
      <c r="AT157" s="22" t="s">
        <v>145</v>
      </c>
      <c r="AU157" s="22" t="s">
        <v>86</v>
      </c>
      <c r="AY157" s="22" t="s">
        <v>143</v>
      </c>
      <c r="BE157" s="201">
        <f>IF(N157="základní",J157,0)</f>
        <v>0</v>
      </c>
      <c r="BF157" s="201">
        <f>IF(N157="snížená",J157,0)</f>
        <v>0</v>
      </c>
      <c r="BG157" s="201">
        <f>IF(N157="zákl. přenesená",J157,0)</f>
        <v>0</v>
      </c>
      <c r="BH157" s="201">
        <f>IF(N157="sníž. přenesená",J157,0)</f>
        <v>0</v>
      </c>
      <c r="BI157" s="201">
        <f>IF(N157="nulová",J157,0)</f>
        <v>0</v>
      </c>
      <c r="BJ157" s="22" t="s">
        <v>25</v>
      </c>
      <c r="BK157" s="201">
        <f>ROUND(I157*H157,2)</f>
        <v>0</v>
      </c>
      <c r="BL157" s="22" t="s">
        <v>224</v>
      </c>
      <c r="BM157" s="22" t="s">
        <v>532</v>
      </c>
    </row>
    <row r="158" spans="2:65" s="10" customFormat="1" ht="29.85" customHeight="1">
      <c r="B158" s="174"/>
      <c r="C158" s="175"/>
      <c r="D158" s="176" t="s">
        <v>76</v>
      </c>
      <c r="E158" s="188" t="s">
        <v>375</v>
      </c>
      <c r="F158" s="188" t="s">
        <v>376</v>
      </c>
      <c r="G158" s="175"/>
      <c r="H158" s="175"/>
      <c r="I158" s="178"/>
      <c r="J158" s="189">
        <f>BK158</f>
        <v>0</v>
      </c>
      <c r="K158" s="175"/>
      <c r="L158" s="180"/>
      <c r="M158" s="181"/>
      <c r="N158" s="182"/>
      <c r="O158" s="182"/>
      <c r="P158" s="183">
        <f>SUM(P159:P171)</f>
        <v>0</v>
      </c>
      <c r="Q158" s="182"/>
      <c r="R158" s="183">
        <f>SUM(R159:R171)</f>
        <v>2.4554502</v>
      </c>
      <c r="S158" s="182"/>
      <c r="T158" s="184">
        <f>SUM(T159:T171)</f>
        <v>0</v>
      </c>
      <c r="AR158" s="185" t="s">
        <v>86</v>
      </c>
      <c r="AT158" s="186" t="s">
        <v>76</v>
      </c>
      <c r="AU158" s="186" t="s">
        <v>25</v>
      </c>
      <c r="AY158" s="185" t="s">
        <v>143</v>
      </c>
      <c r="BK158" s="187">
        <f>SUM(BK159:BK171)</f>
        <v>0</v>
      </c>
    </row>
    <row r="159" spans="2:65" s="1" customFormat="1" ht="25.5" customHeight="1">
      <c r="B159" s="39"/>
      <c r="C159" s="190" t="s">
        <v>326</v>
      </c>
      <c r="D159" s="190" t="s">
        <v>145</v>
      </c>
      <c r="E159" s="191" t="s">
        <v>533</v>
      </c>
      <c r="F159" s="192" t="s">
        <v>534</v>
      </c>
      <c r="G159" s="193" t="s">
        <v>217</v>
      </c>
      <c r="H159" s="194">
        <v>12.93</v>
      </c>
      <c r="I159" s="195"/>
      <c r="J159" s="196">
        <f>ROUND(I159*H159,2)</f>
        <v>0</v>
      </c>
      <c r="K159" s="192" t="s">
        <v>149</v>
      </c>
      <c r="L159" s="59"/>
      <c r="M159" s="197" t="s">
        <v>34</v>
      </c>
      <c r="N159" s="198" t="s">
        <v>48</v>
      </c>
      <c r="O159" s="40"/>
      <c r="P159" s="199">
        <f>O159*H159</f>
        <v>0</v>
      </c>
      <c r="Q159" s="199">
        <v>6.0000000000000002E-5</v>
      </c>
      <c r="R159" s="199">
        <f>Q159*H159</f>
        <v>7.7579999999999999E-4</v>
      </c>
      <c r="S159" s="199">
        <v>0</v>
      </c>
      <c r="T159" s="200">
        <f>S159*H159</f>
        <v>0</v>
      </c>
      <c r="AR159" s="22" t="s">
        <v>224</v>
      </c>
      <c r="AT159" s="22" t="s">
        <v>145</v>
      </c>
      <c r="AU159" s="22" t="s">
        <v>86</v>
      </c>
      <c r="AY159" s="22" t="s">
        <v>143</v>
      </c>
      <c r="BE159" s="201">
        <f>IF(N159="základní",J159,0)</f>
        <v>0</v>
      </c>
      <c r="BF159" s="201">
        <f>IF(N159="snížená",J159,0)</f>
        <v>0</v>
      </c>
      <c r="BG159" s="201">
        <f>IF(N159="zákl. přenesená",J159,0)</f>
        <v>0</v>
      </c>
      <c r="BH159" s="201">
        <f>IF(N159="sníž. přenesená",J159,0)</f>
        <v>0</v>
      </c>
      <c r="BI159" s="201">
        <f>IF(N159="nulová",J159,0)</f>
        <v>0</v>
      </c>
      <c r="BJ159" s="22" t="s">
        <v>25</v>
      </c>
      <c r="BK159" s="201">
        <f>ROUND(I159*H159,2)</f>
        <v>0</v>
      </c>
      <c r="BL159" s="22" t="s">
        <v>224</v>
      </c>
      <c r="BM159" s="22" t="s">
        <v>535</v>
      </c>
    </row>
    <row r="160" spans="2:65" s="11" customFormat="1" ht="13.5">
      <c r="B160" s="202"/>
      <c r="C160" s="203"/>
      <c r="D160" s="204" t="s">
        <v>152</v>
      </c>
      <c r="E160" s="205" t="s">
        <v>34</v>
      </c>
      <c r="F160" s="206" t="s">
        <v>536</v>
      </c>
      <c r="G160" s="203"/>
      <c r="H160" s="207">
        <v>12.93</v>
      </c>
      <c r="I160" s="208"/>
      <c r="J160" s="203"/>
      <c r="K160" s="203"/>
      <c r="L160" s="209"/>
      <c r="M160" s="210"/>
      <c r="N160" s="211"/>
      <c r="O160" s="211"/>
      <c r="P160" s="211"/>
      <c r="Q160" s="211"/>
      <c r="R160" s="211"/>
      <c r="S160" s="211"/>
      <c r="T160" s="212"/>
      <c r="AT160" s="213" t="s">
        <v>152</v>
      </c>
      <c r="AU160" s="213" t="s">
        <v>86</v>
      </c>
      <c r="AV160" s="11" t="s">
        <v>86</v>
      </c>
      <c r="AW160" s="11" t="s">
        <v>41</v>
      </c>
      <c r="AX160" s="11" t="s">
        <v>25</v>
      </c>
      <c r="AY160" s="213" t="s">
        <v>143</v>
      </c>
    </row>
    <row r="161" spans="2:65" s="1" customFormat="1" ht="25.5" customHeight="1">
      <c r="B161" s="39"/>
      <c r="C161" s="225" t="s">
        <v>331</v>
      </c>
      <c r="D161" s="225" t="s">
        <v>205</v>
      </c>
      <c r="E161" s="226" t="s">
        <v>537</v>
      </c>
      <c r="F161" s="227" t="s">
        <v>538</v>
      </c>
      <c r="G161" s="228" t="s">
        <v>192</v>
      </c>
      <c r="H161" s="229">
        <v>1.0999999999999999E-2</v>
      </c>
      <c r="I161" s="230"/>
      <c r="J161" s="231">
        <f>ROUND(I161*H161,2)</f>
        <v>0</v>
      </c>
      <c r="K161" s="227" t="s">
        <v>149</v>
      </c>
      <c r="L161" s="232"/>
      <c r="M161" s="233" t="s">
        <v>34</v>
      </c>
      <c r="N161" s="234" t="s">
        <v>48</v>
      </c>
      <c r="O161" s="40"/>
      <c r="P161" s="199">
        <f>O161*H161</f>
        <v>0</v>
      </c>
      <c r="Q161" s="199">
        <v>1</v>
      </c>
      <c r="R161" s="199">
        <f>Q161*H161</f>
        <v>1.0999999999999999E-2</v>
      </c>
      <c r="S161" s="199">
        <v>0</v>
      </c>
      <c r="T161" s="200">
        <f>S161*H161</f>
        <v>0</v>
      </c>
      <c r="AR161" s="22" t="s">
        <v>302</v>
      </c>
      <c r="AT161" s="22" t="s">
        <v>205</v>
      </c>
      <c r="AU161" s="22" t="s">
        <v>86</v>
      </c>
      <c r="AY161" s="22" t="s">
        <v>143</v>
      </c>
      <c r="BE161" s="201">
        <f>IF(N161="základní",J161,0)</f>
        <v>0</v>
      </c>
      <c r="BF161" s="201">
        <f>IF(N161="snížená",J161,0)</f>
        <v>0</v>
      </c>
      <c r="BG161" s="201">
        <f>IF(N161="zákl. přenesená",J161,0)</f>
        <v>0</v>
      </c>
      <c r="BH161" s="201">
        <f>IF(N161="sníž. přenesená",J161,0)</f>
        <v>0</v>
      </c>
      <c r="BI161" s="201">
        <f>IF(N161="nulová",J161,0)</f>
        <v>0</v>
      </c>
      <c r="BJ161" s="22" t="s">
        <v>25</v>
      </c>
      <c r="BK161" s="201">
        <f>ROUND(I161*H161,2)</f>
        <v>0</v>
      </c>
      <c r="BL161" s="22" t="s">
        <v>224</v>
      </c>
      <c r="BM161" s="22" t="s">
        <v>539</v>
      </c>
    </row>
    <row r="162" spans="2:65" s="1" customFormat="1" ht="25.5" customHeight="1">
      <c r="B162" s="39"/>
      <c r="C162" s="225" t="s">
        <v>336</v>
      </c>
      <c r="D162" s="225" t="s">
        <v>205</v>
      </c>
      <c r="E162" s="226" t="s">
        <v>389</v>
      </c>
      <c r="F162" s="227" t="s">
        <v>540</v>
      </c>
      <c r="G162" s="228" t="s">
        <v>192</v>
      </c>
      <c r="H162" s="229">
        <v>2E-3</v>
      </c>
      <c r="I162" s="230"/>
      <c r="J162" s="231">
        <f>ROUND(I162*H162,2)</f>
        <v>0</v>
      </c>
      <c r="K162" s="227" t="s">
        <v>149</v>
      </c>
      <c r="L162" s="232"/>
      <c r="M162" s="233" t="s">
        <v>34</v>
      </c>
      <c r="N162" s="234" t="s">
        <v>48</v>
      </c>
      <c r="O162" s="40"/>
      <c r="P162" s="199">
        <f>O162*H162</f>
        <v>0</v>
      </c>
      <c r="Q162" s="199">
        <v>1</v>
      </c>
      <c r="R162" s="199">
        <f>Q162*H162</f>
        <v>2E-3</v>
      </c>
      <c r="S162" s="199">
        <v>0</v>
      </c>
      <c r="T162" s="200">
        <f>S162*H162</f>
        <v>0</v>
      </c>
      <c r="AR162" s="22" t="s">
        <v>302</v>
      </c>
      <c r="AT162" s="22" t="s">
        <v>205</v>
      </c>
      <c r="AU162" s="22" t="s">
        <v>86</v>
      </c>
      <c r="AY162" s="22" t="s">
        <v>143</v>
      </c>
      <c r="BE162" s="201">
        <f>IF(N162="základní",J162,0)</f>
        <v>0</v>
      </c>
      <c r="BF162" s="201">
        <f>IF(N162="snížená",J162,0)</f>
        <v>0</v>
      </c>
      <c r="BG162" s="201">
        <f>IF(N162="zákl. přenesená",J162,0)</f>
        <v>0</v>
      </c>
      <c r="BH162" s="201">
        <f>IF(N162="sníž. přenesená",J162,0)</f>
        <v>0</v>
      </c>
      <c r="BI162" s="201">
        <f>IF(N162="nulová",J162,0)</f>
        <v>0</v>
      </c>
      <c r="BJ162" s="22" t="s">
        <v>25</v>
      </c>
      <c r="BK162" s="201">
        <f>ROUND(I162*H162,2)</f>
        <v>0</v>
      </c>
      <c r="BL162" s="22" t="s">
        <v>224</v>
      </c>
      <c r="BM162" s="22" t="s">
        <v>541</v>
      </c>
    </row>
    <row r="163" spans="2:65" s="1" customFormat="1" ht="25.5" customHeight="1">
      <c r="B163" s="39"/>
      <c r="C163" s="190" t="s">
        <v>340</v>
      </c>
      <c r="D163" s="190" t="s">
        <v>145</v>
      </c>
      <c r="E163" s="191" t="s">
        <v>378</v>
      </c>
      <c r="F163" s="192" t="s">
        <v>379</v>
      </c>
      <c r="G163" s="193" t="s">
        <v>217</v>
      </c>
      <c r="H163" s="194">
        <v>1817.4880000000001</v>
      </c>
      <c r="I163" s="195"/>
      <c r="J163" s="196">
        <f>ROUND(I163*H163,2)</f>
        <v>0</v>
      </c>
      <c r="K163" s="192" t="s">
        <v>149</v>
      </c>
      <c r="L163" s="59"/>
      <c r="M163" s="197" t="s">
        <v>34</v>
      </c>
      <c r="N163" s="198" t="s">
        <v>48</v>
      </c>
      <c r="O163" s="40"/>
      <c r="P163" s="199">
        <f>O163*H163</f>
        <v>0</v>
      </c>
      <c r="Q163" s="199">
        <v>5.0000000000000002E-5</v>
      </c>
      <c r="R163" s="199">
        <f>Q163*H163</f>
        <v>9.0874400000000008E-2</v>
      </c>
      <c r="S163" s="199">
        <v>0</v>
      </c>
      <c r="T163" s="200">
        <f>S163*H163</f>
        <v>0</v>
      </c>
      <c r="AR163" s="22" t="s">
        <v>224</v>
      </c>
      <c r="AT163" s="22" t="s">
        <v>145</v>
      </c>
      <c r="AU163" s="22" t="s">
        <v>86</v>
      </c>
      <c r="AY163" s="22" t="s">
        <v>143</v>
      </c>
      <c r="BE163" s="201">
        <f>IF(N163="základní",J163,0)</f>
        <v>0</v>
      </c>
      <c r="BF163" s="201">
        <f>IF(N163="snížená",J163,0)</f>
        <v>0</v>
      </c>
      <c r="BG163" s="201">
        <f>IF(N163="zákl. přenesená",J163,0)</f>
        <v>0</v>
      </c>
      <c r="BH163" s="201">
        <f>IF(N163="sníž. přenesená",J163,0)</f>
        <v>0</v>
      </c>
      <c r="BI163" s="201">
        <f>IF(N163="nulová",J163,0)</f>
        <v>0</v>
      </c>
      <c r="BJ163" s="22" t="s">
        <v>25</v>
      </c>
      <c r="BK163" s="201">
        <f>ROUND(I163*H163,2)</f>
        <v>0</v>
      </c>
      <c r="BL163" s="22" t="s">
        <v>224</v>
      </c>
      <c r="BM163" s="22" t="s">
        <v>542</v>
      </c>
    </row>
    <row r="164" spans="2:65" s="11" customFormat="1" ht="13.5">
      <c r="B164" s="202"/>
      <c r="C164" s="203"/>
      <c r="D164" s="204" t="s">
        <v>152</v>
      </c>
      <c r="E164" s="205" t="s">
        <v>34</v>
      </c>
      <c r="F164" s="206" t="s">
        <v>543</v>
      </c>
      <c r="G164" s="203"/>
      <c r="H164" s="207">
        <v>534.58799999999997</v>
      </c>
      <c r="I164" s="208"/>
      <c r="J164" s="203"/>
      <c r="K164" s="203"/>
      <c r="L164" s="209"/>
      <c r="M164" s="210"/>
      <c r="N164" s="211"/>
      <c r="O164" s="211"/>
      <c r="P164" s="211"/>
      <c r="Q164" s="211"/>
      <c r="R164" s="211"/>
      <c r="S164" s="211"/>
      <c r="T164" s="212"/>
      <c r="AT164" s="213" t="s">
        <v>152</v>
      </c>
      <c r="AU164" s="213" t="s">
        <v>86</v>
      </c>
      <c r="AV164" s="11" t="s">
        <v>86</v>
      </c>
      <c r="AW164" s="11" t="s">
        <v>41</v>
      </c>
      <c r="AX164" s="11" t="s">
        <v>77</v>
      </c>
      <c r="AY164" s="213" t="s">
        <v>143</v>
      </c>
    </row>
    <row r="165" spans="2:65" s="11" customFormat="1" ht="13.5">
      <c r="B165" s="202"/>
      <c r="C165" s="203"/>
      <c r="D165" s="204" t="s">
        <v>152</v>
      </c>
      <c r="E165" s="205" t="s">
        <v>34</v>
      </c>
      <c r="F165" s="206" t="s">
        <v>544</v>
      </c>
      <c r="G165" s="203"/>
      <c r="H165" s="207">
        <v>1282.9000000000001</v>
      </c>
      <c r="I165" s="208"/>
      <c r="J165" s="203"/>
      <c r="K165" s="203"/>
      <c r="L165" s="209"/>
      <c r="M165" s="210"/>
      <c r="N165" s="211"/>
      <c r="O165" s="211"/>
      <c r="P165" s="211"/>
      <c r="Q165" s="211"/>
      <c r="R165" s="211"/>
      <c r="S165" s="211"/>
      <c r="T165" s="212"/>
      <c r="AT165" s="213" t="s">
        <v>152</v>
      </c>
      <c r="AU165" s="213" t="s">
        <v>86</v>
      </c>
      <c r="AV165" s="11" t="s">
        <v>86</v>
      </c>
      <c r="AW165" s="11" t="s">
        <v>41</v>
      </c>
      <c r="AX165" s="11" t="s">
        <v>77</v>
      </c>
      <c r="AY165" s="213" t="s">
        <v>143</v>
      </c>
    </row>
    <row r="166" spans="2:65" s="12" customFormat="1" ht="13.5">
      <c r="B166" s="214"/>
      <c r="C166" s="215"/>
      <c r="D166" s="204" t="s">
        <v>152</v>
      </c>
      <c r="E166" s="216" t="s">
        <v>34</v>
      </c>
      <c r="F166" s="217" t="s">
        <v>170</v>
      </c>
      <c r="G166" s="215"/>
      <c r="H166" s="218">
        <v>1817.4880000000001</v>
      </c>
      <c r="I166" s="219"/>
      <c r="J166" s="215"/>
      <c r="K166" s="215"/>
      <c r="L166" s="220"/>
      <c r="M166" s="221"/>
      <c r="N166" s="222"/>
      <c r="O166" s="222"/>
      <c r="P166" s="222"/>
      <c r="Q166" s="222"/>
      <c r="R166" s="222"/>
      <c r="S166" s="222"/>
      <c r="T166" s="223"/>
      <c r="AT166" s="224" t="s">
        <v>152</v>
      </c>
      <c r="AU166" s="224" t="s">
        <v>86</v>
      </c>
      <c r="AV166" s="12" t="s">
        <v>150</v>
      </c>
      <c r="AW166" s="12" t="s">
        <v>41</v>
      </c>
      <c r="AX166" s="12" t="s">
        <v>25</v>
      </c>
      <c r="AY166" s="224" t="s">
        <v>143</v>
      </c>
    </row>
    <row r="167" spans="2:65" s="1" customFormat="1" ht="16.5" customHeight="1">
      <c r="B167" s="39"/>
      <c r="C167" s="225" t="s">
        <v>344</v>
      </c>
      <c r="D167" s="225" t="s">
        <v>205</v>
      </c>
      <c r="E167" s="226" t="s">
        <v>545</v>
      </c>
      <c r="F167" s="227" t="s">
        <v>546</v>
      </c>
      <c r="G167" s="228" t="s">
        <v>192</v>
      </c>
      <c r="H167" s="229">
        <v>2.181</v>
      </c>
      <c r="I167" s="230"/>
      <c r="J167" s="231">
        <f>ROUND(I167*H167,2)</f>
        <v>0</v>
      </c>
      <c r="K167" s="227" t="s">
        <v>34</v>
      </c>
      <c r="L167" s="232"/>
      <c r="M167" s="233" t="s">
        <v>34</v>
      </c>
      <c r="N167" s="234" t="s">
        <v>48</v>
      </c>
      <c r="O167" s="40"/>
      <c r="P167" s="199">
        <f>O167*H167</f>
        <v>0</v>
      </c>
      <c r="Q167" s="199">
        <v>1</v>
      </c>
      <c r="R167" s="199">
        <f>Q167*H167</f>
        <v>2.181</v>
      </c>
      <c r="S167" s="199">
        <v>0</v>
      </c>
      <c r="T167" s="200">
        <f>S167*H167</f>
        <v>0</v>
      </c>
      <c r="AR167" s="22" t="s">
        <v>302</v>
      </c>
      <c r="AT167" s="22" t="s">
        <v>205</v>
      </c>
      <c r="AU167" s="22" t="s">
        <v>86</v>
      </c>
      <c r="AY167" s="22" t="s">
        <v>143</v>
      </c>
      <c r="BE167" s="201">
        <f>IF(N167="základní",J167,0)</f>
        <v>0</v>
      </c>
      <c r="BF167" s="201">
        <f>IF(N167="snížená",J167,0)</f>
        <v>0</v>
      </c>
      <c r="BG167" s="201">
        <f>IF(N167="zákl. přenesená",J167,0)</f>
        <v>0</v>
      </c>
      <c r="BH167" s="201">
        <f>IF(N167="sníž. přenesená",J167,0)</f>
        <v>0</v>
      </c>
      <c r="BI167" s="201">
        <f>IF(N167="nulová",J167,0)</f>
        <v>0</v>
      </c>
      <c r="BJ167" s="22" t="s">
        <v>25</v>
      </c>
      <c r="BK167" s="201">
        <f>ROUND(I167*H167,2)</f>
        <v>0</v>
      </c>
      <c r="BL167" s="22" t="s">
        <v>224</v>
      </c>
      <c r="BM167" s="22" t="s">
        <v>547</v>
      </c>
    </row>
    <row r="168" spans="2:65" s="11" customFormat="1" ht="13.5">
      <c r="B168" s="202"/>
      <c r="C168" s="203"/>
      <c r="D168" s="204" t="s">
        <v>152</v>
      </c>
      <c r="E168" s="205" t="s">
        <v>34</v>
      </c>
      <c r="F168" s="206" t="s">
        <v>548</v>
      </c>
      <c r="G168" s="203"/>
      <c r="H168" s="207">
        <v>2.181</v>
      </c>
      <c r="I168" s="208"/>
      <c r="J168" s="203"/>
      <c r="K168" s="203"/>
      <c r="L168" s="209"/>
      <c r="M168" s="210"/>
      <c r="N168" s="211"/>
      <c r="O168" s="211"/>
      <c r="P168" s="211"/>
      <c r="Q168" s="211"/>
      <c r="R168" s="211"/>
      <c r="S168" s="211"/>
      <c r="T168" s="212"/>
      <c r="AT168" s="213" t="s">
        <v>152</v>
      </c>
      <c r="AU168" s="213" t="s">
        <v>86</v>
      </c>
      <c r="AV168" s="11" t="s">
        <v>86</v>
      </c>
      <c r="AW168" s="11" t="s">
        <v>41</v>
      </c>
      <c r="AX168" s="11" t="s">
        <v>25</v>
      </c>
      <c r="AY168" s="213" t="s">
        <v>143</v>
      </c>
    </row>
    <row r="169" spans="2:65" s="1" customFormat="1" ht="16.5" customHeight="1">
      <c r="B169" s="39"/>
      <c r="C169" s="225" t="s">
        <v>350</v>
      </c>
      <c r="D169" s="225" t="s">
        <v>205</v>
      </c>
      <c r="E169" s="226" t="s">
        <v>549</v>
      </c>
      <c r="F169" s="227" t="s">
        <v>550</v>
      </c>
      <c r="G169" s="228" t="s">
        <v>290</v>
      </c>
      <c r="H169" s="229">
        <v>14</v>
      </c>
      <c r="I169" s="230"/>
      <c r="J169" s="231">
        <f>ROUND(I169*H169,2)</f>
        <v>0</v>
      </c>
      <c r="K169" s="227" t="s">
        <v>34</v>
      </c>
      <c r="L169" s="232"/>
      <c r="M169" s="233" t="s">
        <v>34</v>
      </c>
      <c r="N169" s="234" t="s">
        <v>48</v>
      </c>
      <c r="O169" s="40"/>
      <c r="P169" s="199">
        <f>O169*H169</f>
        <v>0</v>
      </c>
      <c r="Q169" s="199">
        <v>8.6999999999999994E-3</v>
      </c>
      <c r="R169" s="199">
        <f>Q169*H169</f>
        <v>0.12179999999999999</v>
      </c>
      <c r="S169" s="199">
        <v>0</v>
      </c>
      <c r="T169" s="200">
        <f>S169*H169</f>
        <v>0</v>
      </c>
      <c r="AR169" s="22" t="s">
        <v>302</v>
      </c>
      <c r="AT169" s="22" t="s">
        <v>205</v>
      </c>
      <c r="AU169" s="22" t="s">
        <v>86</v>
      </c>
      <c r="AY169" s="22" t="s">
        <v>143</v>
      </c>
      <c r="BE169" s="201">
        <f>IF(N169="základní",J169,0)</f>
        <v>0</v>
      </c>
      <c r="BF169" s="201">
        <f>IF(N169="snížená",J169,0)</f>
        <v>0</v>
      </c>
      <c r="BG169" s="201">
        <f>IF(N169="zákl. přenesená",J169,0)</f>
        <v>0</v>
      </c>
      <c r="BH169" s="201">
        <f>IF(N169="sníž. přenesená",J169,0)</f>
        <v>0</v>
      </c>
      <c r="BI169" s="201">
        <f>IF(N169="nulová",J169,0)</f>
        <v>0</v>
      </c>
      <c r="BJ169" s="22" t="s">
        <v>25</v>
      </c>
      <c r="BK169" s="201">
        <f>ROUND(I169*H169,2)</f>
        <v>0</v>
      </c>
      <c r="BL169" s="22" t="s">
        <v>224</v>
      </c>
      <c r="BM169" s="22" t="s">
        <v>551</v>
      </c>
    </row>
    <row r="170" spans="2:65" s="1" customFormat="1" ht="38.25" customHeight="1">
      <c r="B170" s="39"/>
      <c r="C170" s="225" t="s">
        <v>354</v>
      </c>
      <c r="D170" s="225" t="s">
        <v>205</v>
      </c>
      <c r="E170" s="226" t="s">
        <v>552</v>
      </c>
      <c r="F170" s="227" t="s">
        <v>553</v>
      </c>
      <c r="G170" s="228" t="s">
        <v>290</v>
      </c>
      <c r="H170" s="229">
        <v>1</v>
      </c>
      <c r="I170" s="230"/>
      <c r="J170" s="231">
        <f>ROUND(I170*H170,2)</f>
        <v>0</v>
      </c>
      <c r="K170" s="227" t="s">
        <v>34</v>
      </c>
      <c r="L170" s="232"/>
      <c r="M170" s="233" t="s">
        <v>34</v>
      </c>
      <c r="N170" s="234" t="s">
        <v>48</v>
      </c>
      <c r="O170" s="40"/>
      <c r="P170" s="199">
        <f>O170*H170</f>
        <v>0</v>
      </c>
      <c r="Q170" s="199">
        <v>4.8000000000000001E-2</v>
      </c>
      <c r="R170" s="199">
        <f>Q170*H170</f>
        <v>4.8000000000000001E-2</v>
      </c>
      <c r="S170" s="199">
        <v>0</v>
      </c>
      <c r="T170" s="200">
        <f>S170*H170</f>
        <v>0</v>
      </c>
      <c r="AR170" s="22" t="s">
        <v>302</v>
      </c>
      <c r="AT170" s="22" t="s">
        <v>205</v>
      </c>
      <c r="AU170" s="22" t="s">
        <v>86</v>
      </c>
      <c r="AY170" s="22" t="s">
        <v>143</v>
      </c>
      <c r="BE170" s="201">
        <f>IF(N170="základní",J170,0)</f>
        <v>0</v>
      </c>
      <c r="BF170" s="201">
        <f>IF(N170="snížená",J170,0)</f>
        <v>0</v>
      </c>
      <c r="BG170" s="201">
        <f>IF(N170="zákl. přenesená",J170,0)</f>
        <v>0</v>
      </c>
      <c r="BH170" s="201">
        <f>IF(N170="sníž. přenesená",J170,0)</f>
        <v>0</v>
      </c>
      <c r="BI170" s="201">
        <f>IF(N170="nulová",J170,0)</f>
        <v>0</v>
      </c>
      <c r="BJ170" s="22" t="s">
        <v>25</v>
      </c>
      <c r="BK170" s="201">
        <f>ROUND(I170*H170,2)</f>
        <v>0</v>
      </c>
      <c r="BL170" s="22" t="s">
        <v>224</v>
      </c>
      <c r="BM170" s="22" t="s">
        <v>554</v>
      </c>
    </row>
    <row r="171" spans="2:65" s="1" customFormat="1" ht="38.25" customHeight="1">
      <c r="B171" s="39"/>
      <c r="C171" s="190" t="s">
        <v>359</v>
      </c>
      <c r="D171" s="190" t="s">
        <v>145</v>
      </c>
      <c r="E171" s="191" t="s">
        <v>395</v>
      </c>
      <c r="F171" s="192" t="s">
        <v>396</v>
      </c>
      <c r="G171" s="193" t="s">
        <v>192</v>
      </c>
      <c r="H171" s="194">
        <v>2.4550000000000001</v>
      </c>
      <c r="I171" s="195"/>
      <c r="J171" s="196">
        <f>ROUND(I171*H171,2)</f>
        <v>0</v>
      </c>
      <c r="K171" s="192" t="s">
        <v>149</v>
      </c>
      <c r="L171" s="59"/>
      <c r="M171" s="197" t="s">
        <v>34</v>
      </c>
      <c r="N171" s="198" t="s">
        <v>48</v>
      </c>
      <c r="O171" s="40"/>
      <c r="P171" s="199">
        <f>O171*H171</f>
        <v>0</v>
      </c>
      <c r="Q171" s="199">
        <v>0</v>
      </c>
      <c r="R171" s="199">
        <f>Q171*H171</f>
        <v>0</v>
      </c>
      <c r="S171" s="199">
        <v>0</v>
      </c>
      <c r="T171" s="200">
        <f>S171*H171</f>
        <v>0</v>
      </c>
      <c r="AR171" s="22" t="s">
        <v>224</v>
      </c>
      <c r="AT171" s="22" t="s">
        <v>145</v>
      </c>
      <c r="AU171" s="22" t="s">
        <v>86</v>
      </c>
      <c r="AY171" s="22" t="s">
        <v>143</v>
      </c>
      <c r="BE171" s="201">
        <f>IF(N171="základní",J171,0)</f>
        <v>0</v>
      </c>
      <c r="BF171" s="201">
        <f>IF(N171="snížená",J171,0)</f>
        <v>0</v>
      </c>
      <c r="BG171" s="201">
        <f>IF(N171="zákl. přenesená",J171,0)</f>
        <v>0</v>
      </c>
      <c r="BH171" s="201">
        <f>IF(N171="sníž. přenesená",J171,0)</f>
        <v>0</v>
      </c>
      <c r="BI171" s="201">
        <f>IF(N171="nulová",J171,0)</f>
        <v>0</v>
      </c>
      <c r="BJ171" s="22" t="s">
        <v>25</v>
      </c>
      <c r="BK171" s="201">
        <f>ROUND(I171*H171,2)</f>
        <v>0</v>
      </c>
      <c r="BL171" s="22" t="s">
        <v>224</v>
      </c>
      <c r="BM171" s="22" t="s">
        <v>555</v>
      </c>
    </row>
    <row r="172" spans="2:65" s="10" customFormat="1" ht="29.85" customHeight="1">
      <c r="B172" s="174"/>
      <c r="C172" s="175"/>
      <c r="D172" s="176" t="s">
        <v>76</v>
      </c>
      <c r="E172" s="188" t="s">
        <v>556</v>
      </c>
      <c r="F172" s="188" t="s">
        <v>557</v>
      </c>
      <c r="G172" s="175"/>
      <c r="H172" s="175"/>
      <c r="I172" s="178"/>
      <c r="J172" s="189">
        <f>BK172</f>
        <v>0</v>
      </c>
      <c r="K172" s="175"/>
      <c r="L172" s="180"/>
      <c r="M172" s="181"/>
      <c r="N172" s="182"/>
      <c r="O172" s="182"/>
      <c r="P172" s="183">
        <f>SUM(P173:P184)</f>
        <v>0</v>
      </c>
      <c r="Q172" s="182"/>
      <c r="R172" s="183">
        <f>SUM(R173:R184)</f>
        <v>0.14059179999999999</v>
      </c>
      <c r="S172" s="182"/>
      <c r="T172" s="184">
        <f>SUM(T173:T184)</f>
        <v>0</v>
      </c>
      <c r="AR172" s="185" t="s">
        <v>86</v>
      </c>
      <c r="AT172" s="186" t="s">
        <v>76</v>
      </c>
      <c r="AU172" s="186" t="s">
        <v>25</v>
      </c>
      <c r="AY172" s="185" t="s">
        <v>143</v>
      </c>
      <c r="BK172" s="187">
        <f>SUM(BK173:BK184)</f>
        <v>0</v>
      </c>
    </row>
    <row r="173" spans="2:65" s="1" customFormat="1" ht="16.5" customHeight="1">
      <c r="B173" s="39"/>
      <c r="C173" s="190" t="s">
        <v>363</v>
      </c>
      <c r="D173" s="190" t="s">
        <v>145</v>
      </c>
      <c r="E173" s="191" t="s">
        <v>558</v>
      </c>
      <c r="F173" s="192" t="s">
        <v>559</v>
      </c>
      <c r="G173" s="193" t="s">
        <v>148</v>
      </c>
      <c r="H173" s="194">
        <v>147.4</v>
      </c>
      <c r="I173" s="195"/>
      <c r="J173" s="196">
        <f>ROUND(I173*H173,2)</f>
        <v>0</v>
      </c>
      <c r="K173" s="192" t="s">
        <v>149</v>
      </c>
      <c r="L173" s="59"/>
      <c r="M173" s="197" t="s">
        <v>34</v>
      </c>
      <c r="N173" s="198" t="s">
        <v>48</v>
      </c>
      <c r="O173" s="40"/>
      <c r="P173" s="199">
        <f>O173*H173</f>
        <v>0</v>
      </c>
      <c r="Q173" s="199">
        <v>1.7000000000000001E-4</v>
      </c>
      <c r="R173" s="199">
        <f>Q173*H173</f>
        <v>2.5058000000000004E-2</v>
      </c>
      <c r="S173" s="199">
        <v>0</v>
      </c>
      <c r="T173" s="200">
        <f>S173*H173</f>
        <v>0</v>
      </c>
      <c r="AR173" s="22" t="s">
        <v>224</v>
      </c>
      <c r="AT173" s="22" t="s">
        <v>145</v>
      </c>
      <c r="AU173" s="22" t="s">
        <v>86</v>
      </c>
      <c r="AY173" s="22" t="s">
        <v>143</v>
      </c>
      <c r="BE173" s="201">
        <f>IF(N173="základní",J173,0)</f>
        <v>0</v>
      </c>
      <c r="BF173" s="201">
        <f>IF(N173="snížená",J173,0)</f>
        <v>0</v>
      </c>
      <c r="BG173" s="201">
        <f>IF(N173="zákl. přenesená",J173,0)</f>
        <v>0</v>
      </c>
      <c r="BH173" s="201">
        <f>IF(N173="sníž. přenesená",J173,0)</f>
        <v>0</v>
      </c>
      <c r="BI173" s="201">
        <f>IF(N173="nulová",J173,0)</f>
        <v>0</v>
      </c>
      <c r="BJ173" s="22" t="s">
        <v>25</v>
      </c>
      <c r="BK173" s="201">
        <f>ROUND(I173*H173,2)</f>
        <v>0</v>
      </c>
      <c r="BL173" s="22" t="s">
        <v>224</v>
      </c>
      <c r="BM173" s="22" t="s">
        <v>560</v>
      </c>
    </row>
    <row r="174" spans="2:65" s="11" customFormat="1" ht="13.5">
      <c r="B174" s="202"/>
      <c r="C174" s="203"/>
      <c r="D174" s="204" t="s">
        <v>152</v>
      </c>
      <c r="E174" s="205" t="s">
        <v>34</v>
      </c>
      <c r="F174" s="206" t="s">
        <v>561</v>
      </c>
      <c r="G174" s="203"/>
      <c r="H174" s="207">
        <v>147.4</v>
      </c>
      <c r="I174" s="208"/>
      <c r="J174" s="203"/>
      <c r="K174" s="203"/>
      <c r="L174" s="209"/>
      <c r="M174" s="210"/>
      <c r="N174" s="211"/>
      <c r="O174" s="211"/>
      <c r="P174" s="211"/>
      <c r="Q174" s="211"/>
      <c r="R174" s="211"/>
      <c r="S174" s="211"/>
      <c r="T174" s="212"/>
      <c r="AT174" s="213" t="s">
        <v>152</v>
      </c>
      <c r="AU174" s="213" t="s">
        <v>86</v>
      </c>
      <c r="AV174" s="11" t="s">
        <v>86</v>
      </c>
      <c r="AW174" s="11" t="s">
        <v>41</v>
      </c>
      <c r="AX174" s="11" t="s">
        <v>25</v>
      </c>
      <c r="AY174" s="213" t="s">
        <v>143</v>
      </c>
    </row>
    <row r="175" spans="2:65" s="1" customFormat="1" ht="16.5" customHeight="1">
      <c r="B175" s="39"/>
      <c r="C175" s="190" t="s">
        <v>369</v>
      </c>
      <c r="D175" s="190" t="s">
        <v>145</v>
      </c>
      <c r="E175" s="191" t="s">
        <v>562</v>
      </c>
      <c r="F175" s="192" t="s">
        <v>563</v>
      </c>
      <c r="G175" s="193" t="s">
        <v>148</v>
      </c>
      <c r="H175" s="194">
        <v>147.4</v>
      </c>
      <c r="I175" s="195"/>
      <c r="J175" s="196">
        <f>ROUND(I175*H175,2)</f>
        <v>0</v>
      </c>
      <c r="K175" s="192" t="s">
        <v>149</v>
      </c>
      <c r="L175" s="59"/>
      <c r="M175" s="197" t="s">
        <v>34</v>
      </c>
      <c r="N175" s="198" t="s">
        <v>48</v>
      </c>
      <c r="O175" s="40"/>
      <c r="P175" s="199">
        <f>O175*H175</f>
        <v>0</v>
      </c>
      <c r="Q175" s="199">
        <v>2.9E-4</v>
      </c>
      <c r="R175" s="199">
        <f>Q175*H175</f>
        <v>4.2745999999999999E-2</v>
      </c>
      <c r="S175" s="199">
        <v>0</v>
      </c>
      <c r="T175" s="200">
        <f>S175*H175</f>
        <v>0</v>
      </c>
      <c r="AR175" s="22" t="s">
        <v>224</v>
      </c>
      <c r="AT175" s="22" t="s">
        <v>145</v>
      </c>
      <c r="AU175" s="22" t="s">
        <v>86</v>
      </c>
      <c r="AY175" s="22" t="s">
        <v>143</v>
      </c>
      <c r="BE175" s="201">
        <f>IF(N175="základní",J175,0)</f>
        <v>0</v>
      </c>
      <c r="BF175" s="201">
        <f>IF(N175="snížená",J175,0)</f>
        <v>0</v>
      </c>
      <c r="BG175" s="201">
        <f>IF(N175="zákl. přenesená",J175,0)</f>
        <v>0</v>
      </c>
      <c r="BH175" s="201">
        <f>IF(N175="sníž. přenesená",J175,0)</f>
        <v>0</v>
      </c>
      <c r="BI175" s="201">
        <f>IF(N175="nulová",J175,0)</f>
        <v>0</v>
      </c>
      <c r="BJ175" s="22" t="s">
        <v>25</v>
      </c>
      <c r="BK175" s="201">
        <f>ROUND(I175*H175,2)</f>
        <v>0</v>
      </c>
      <c r="BL175" s="22" t="s">
        <v>224</v>
      </c>
      <c r="BM175" s="22" t="s">
        <v>564</v>
      </c>
    </row>
    <row r="176" spans="2:65" s="11" customFormat="1" ht="13.5">
      <c r="B176" s="202"/>
      <c r="C176" s="203"/>
      <c r="D176" s="204" t="s">
        <v>152</v>
      </c>
      <c r="E176" s="205" t="s">
        <v>34</v>
      </c>
      <c r="F176" s="206" t="s">
        <v>561</v>
      </c>
      <c r="G176" s="203"/>
      <c r="H176" s="207">
        <v>147.4</v>
      </c>
      <c r="I176" s="208"/>
      <c r="J176" s="203"/>
      <c r="K176" s="203"/>
      <c r="L176" s="209"/>
      <c r="M176" s="210"/>
      <c r="N176" s="211"/>
      <c r="O176" s="211"/>
      <c r="P176" s="211"/>
      <c r="Q176" s="211"/>
      <c r="R176" s="211"/>
      <c r="S176" s="211"/>
      <c r="T176" s="212"/>
      <c r="AT176" s="213" t="s">
        <v>152</v>
      </c>
      <c r="AU176" s="213" t="s">
        <v>86</v>
      </c>
      <c r="AV176" s="11" t="s">
        <v>86</v>
      </c>
      <c r="AW176" s="11" t="s">
        <v>41</v>
      </c>
      <c r="AX176" s="11" t="s">
        <v>25</v>
      </c>
      <c r="AY176" s="213" t="s">
        <v>143</v>
      </c>
    </row>
    <row r="177" spans="2:65" s="1" customFormat="1" ht="25.5" customHeight="1">
      <c r="B177" s="39"/>
      <c r="C177" s="190" t="s">
        <v>377</v>
      </c>
      <c r="D177" s="190" t="s">
        <v>145</v>
      </c>
      <c r="E177" s="191" t="s">
        <v>565</v>
      </c>
      <c r="F177" s="192" t="s">
        <v>566</v>
      </c>
      <c r="G177" s="193" t="s">
        <v>148</v>
      </c>
      <c r="H177" s="194">
        <v>58.97</v>
      </c>
      <c r="I177" s="195"/>
      <c r="J177" s="196">
        <f>ROUND(I177*H177,2)</f>
        <v>0</v>
      </c>
      <c r="K177" s="192" t="s">
        <v>149</v>
      </c>
      <c r="L177" s="59"/>
      <c r="M177" s="197" t="s">
        <v>34</v>
      </c>
      <c r="N177" s="198" t="s">
        <v>48</v>
      </c>
      <c r="O177" s="40"/>
      <c r="P177" s="199">
        <f>O177*H177</f>
        <v>0</v>
      </c>
      <c r="Q177" s="199">
        <v>8.0000000000000007E-5</v>
      </c>
      <c r="R177" s="199">
        <f>Q177*H177</f>
        <v>4.7176000000000006E-3</v>
      </c>
      <c r="S177" s="199">
        <v>0</v>
      </c>
      <c r="T177" s="200">
        <f>S177*H177</f>
        <v>0</v>
      </c>
      <c r="AR177" s="22" t="s">
        <v>224</v>
      </c>
      <c r="AT177" s="22" t="s">
        <v>145</v>
      </c>
      <c r="AU177" s="22" t="s">
        <v>86</v>
      </c>
      <c r="AY177" s="22" t="s">
        <v>143</v>
      </c>
      <c r="BE177" s="201">
        <f>IF(N177="základní",J177,0)</f>
        <v>0</v>
      </c>
      <c r="BF177" s="201">
        <f>IF(N177="snížená",J177,0)</f>
        <v>0</v>
      </c>
      <c r="BG177" s="201">
        <f>IF(N177="zákl. přenesená",J177,0)</f>
        <v>0</v>
      </c>
      <c r="BH177" s="201">
        <f>IF(N177="sníž. přenesená",J177,0)</f>
        <v>0</v>
      </c>
      <c r="BI177" s="201">
        <f>IF(N177="nulová",J177,0)</f>
        <v>0</v>
      </c>
      <c r="BJ177" s="22" t="s">
        <v>25</v>
      </c>
      <c r="BK177" s="201">
        <f>ROUND(I177*H177,2)</f>
        <v>0</v>
      </c>
      <c r="BL177" s="22" t="s">
        <v>224</v>
      </c>
      <c r="BM177" s="22" t="s">
        <v>567</v>
      </c>
    </row>
    <row r="178" spans="2:65" s="11" customFormat="1" ht="13.5">
      <c r="B178" s="202"/>
      <c r="C178" s="203"/>
      <c r="D178" s="204" t="s">
        <v>152</v>
      </c>
      <c r="E178" s="205" t="s">
        <v>34</v>
      </c>
      <c r="F178" s="206" t="s">
        <v>568</v>
      </c>
      <c r="G178" s="203"/>
      <c r="H178" s="207">
        <v>58.97</v>
      </c>
      <c r="I178" s="208"/>
      <c r="J178" s="203"/>
      <c r="K178" s="203"/>
      <c r="L178" s="209"/>
      <c r="M178" s="210"/>
      <c r="N178" s="211"/>
      <c r="O178" s="211"/>
      <c r="P178" s="211"/>
      <c r="Q178" s="211"/>
      <c r="R178" s="211"/>
      <c r="S178" s="211"/>
      <c r="T178" s="212"/>
      <c r="AT178" s="213" t="s">
        <v>152</v>
      </c>
      <c r="AU178" s="213" t="s">
        <v>86</v>
      </c>
      <c r="AV178" s="11" t="s">
        <v>86</v>
      </c>
      <c r="AW178" s="11" t="s">
        <v>41</v>
      </c>
      <c r="AX178" s="11" t="s">
        <v>25</v>
      </c>
      <c r="AY178" s="213" t="s">
        <v>143</v>
      </c>
    </row>
    <row r="179" spans="2:65" s="1" customFormat="1" ht="25.5" customHeight="1">
      <c r="B179" s="39"/>
      <c r="C179" s="190" t="s">
        <v>382</v>
      </c>
      <c r="D179" s="190" t="s">
        <v>145</v>
      </c>
      <c r="E179" s="191" t="s">
        <v>569</v>
      </c>
      <c r="F179" s="192" t="s">
        <v>570</v>
      </c>
      <c r="G179" s="193" t="s">
        <v>148</v>
      </c>
      <c r="H179" s="194">
        <v>58.97</v>
      </c>
      <c r="I179" s="195"/>
      <c r="J179" s="196">
        <f>ROUND(I179*H179,2)</f>
        <v>0</v>
      </c>
      <c r="K179" s="192" t="s">
        <v>149</v>
      </c>
      <c r="L179" s="59"/>
      <c r="M179" s="197" t="s">
        <v>34</v>
      </c>
      <c r="N179" s="198" t="s">
        <v>48</v>
      </c>
      <c r="O179" s="40"/>
      <c r="P179" s="199">
        <f>O179*H179</f>
        <v>0</v>
      </c>
      <c r="Q179" s="199">
        <v>1.3999999999999999E-4</v>
      </c>
      <c r="R179" s="199">
        <f>Q179*H179</f>
        <v>8.2557999999999989E-3</v>
      </c>
      <c r="S179" s="199">
        <v>0</v>
      </c>
      <c r="T179" s="200">
        <f>S179*H179</f>
        <v>0</v>
      </c>
      <c r="AR179" s="22" t="s">
        <v>224</v>
      </c>
      <c r="AT179" s="22" t="s">
        <v>145</v>
      </c>
      <c r="AU179" s="22" t="s">
        <v>86</v>
      </c>
      <c r="AY179" s="22" t="s">
        <v>143</v>
      </c>
      <c r="BE179" s="201">
        <f>IF(N179="základní",J179,0)</f>
        <v>0</v>
      </c>
      <c r="BF179" s="201">
        <f>IF(N179="snížená",J179,0)</f>
        <v>0</v>
      </c>
      <c r="BG179" s="201">
        <f>IF(N179="zákl. přenesená",J179,0)</f>
        <v>0</v>
      </c>
      <c r="BH179" s="201">
        <f>IF(N179="sníž. přenesená",J179,0)</f>
        <v>0</v>
      </c>
      <c r="BI179" s="201">
        <f>IF(N179="nulová",J179,0)</f>
        <v>0</v>
      </c>
      <c r="BJ179" s="22" t="s">
        <v>25</v>
      </c>
      <c r="BK179" s="201">
        <f>ROUND(I179*H179,2)</f>
        <v>0</v>
      </c>
      <c r="BL179" s="22" t="s">
        <v>224</v>
      </c>
      <c r="BM179" s="22" t="s">
        <v>571</v>
      </c>
    </row>
    <row r="180" spans="2:65" s="1" customFormat="1" ht="16.5" customHeight="1">
      <c r="B180" s="39"/>
      <c r="C180" s="190" t="s">
        <v>388</v>
      </c>
      <c r="D180" s="190" t="s">
        <v>145</v>
      </c>
      <c r="E180" s="191" t="s">
        <v>572</v>
      </c>
      <c r="F180" s="192" t="s">
        <v>573</v>
      </c>
      <c r="G180" s="193" t="s">
        <v>148</v>
      </c>
      <c r="H180" s="194">
        <v>58.97</v>
      </c>
      <c r="I180" s="195"/>
      <c r="J180" s="196">
        <f>ROUND(I180*H180,2)</f>
        <v>0</v>
      </c>
      <c r="K180" s="192" t="s">
        <v>149</v>
      </c>
      <c r="L180" s="59"/>
      <c r="M180" s="197" t="s">
        <v>34</v>
      </c>
      <c r="N180" s="198" t="s">
        <v>48</v>
      </c>
      <c r="O180" s="40"/>
      <c r="P180" s="199">
        <f>O180*H180</f>
        <v>0</v>
      </c>
      <c r="Q180" s="199">
        <v>2.3000000000000001E-4</v>
      </c>
      <c r="R180" s="199">
        <f>Q180*H180</f>
        <v>1.35631E-2</v>
      </c>
      <c r="S180" s="199">
        <v>0</v>
      </c>
      <c r="T180" s="200">
        <f>S180*H180</f>
        <v>0</v>
      </c>
      <c r="AR180" s="22" t="s">
        <v>224</v>
      </c>
      <c r="AT180" s="22" t="s">
        <v>145</v>
      </c>
      <c r="AU180" s="22" t="s">
        <v>86</v>
      </c>
      <c r="AY180" s="22" t="s">
        <v>143</v>
      </c>
      <c r="BE180" s="201">
        <f>IF(N180="základní",J180,0)</f>
        <v>0</v>
      </c>
      <c r="BF180" s="201">
        <f>IF(N180="snížená",J180,0)</f>
        <v>0</v>
      </c>
      <c r="BG180" s="201">
        <f>IF(N180="zákl. přenesená",J180,0)</f>
        <v>0</v>
      </c>
      <c r="BH180" s="201">
        <f>IF(N180="sníž. přenesená",J180,0)</f>
        <v>0</v>
      </c>
      <c r="BI180" s="201">
        <f>IF(N180="nulová",J180,0)</f>
        <v>0</v>
      </c>
      <c r="BJ180" s="22" t="s">
        <v>25</v>
      </c>
      <c r="BK180" s="201">
        <f>ROUND(I180*H180,2)</f>
        <v>0</v>
      </c>
      <c r="BL180" s="22" t="s">
        <v>224</v>
      </c>
      <c r="BM180" s="22" t="s">
        <v>574</v>
      </c>
    </row>
    <row r="181" spans="2:65" s="1" customFormat="1" ht="25.5" customHeight="1">
      <c r="B181" s="39"/>
      <c r="C181" s="190" t="s">
        <v>394</v>
      </c>
      <c r="D181" s="190" t="s">
        <v>145</v>
      </c>
      <c r="E181" s="191" t="s">
        <v>575</v>
      </c>
      <c r="F181" s="192" t="s">
        <v>576</v>
      </c>
      <c r="G181" s="193" t="s">
        <v>148</v>
      </c>
      <c r="H181" s="194">
        <v>176.91</v>
      </c>
      <c r="I181" s="195"/>
      <c r="J181" s="196">
        <f>ROUND(I181*H181,2)</f>
        <v>0</v>
      </c>
      <c r="K181" s="192" t="s">
        <v>149</v>
      </c>
      <c r="L181" s="59"/>
      <c r="M181" s="197" t="s">
        <v>34</v>
      </c>
      <c r="N181" s="198" t="s">
        <v>48</v>
      </c>
      <c r="O181" s="40"/>
      <c r="P181" s="199">
        <f>O181*H181</f>
        <v>0</v>
      </c>
      <c r="Q181" s="199">
        <v>2.3000000000000001E-4</v>
      </c>
      <c r="R181" s="199">
        <f>Q181*H181</f>
        <v>4.0689299999999998E-2</v>
      </c>
      <c r="S181" s="199">
        <v>0</v>
      </c>
      <c r="T181" s="200">
        <f>S181*H181</f>
        <v>0</v>
      </c>
      <c r="AR181" s="22" t="s">
        <v>224</v>
      </c>
      <c r="AT181" s="22" t="s">
        <v>145</v>
      </c>
      <c r="AU181" s="22" t="s">
        <v>86</v>
      </c>
      <c r="AY181" s="22" t="s">
        <v>143</v>
      </c>
      <c r="BE181" s="201">
        <f>IF(N181="základní",J181,0)</f>
        <v>0</v>
      </c>
      <c r="BF181" s="201">
        <f>IF(N181="snížená",J181,0)</f>
        <v>0</v>
      </c>
      <c r="BG181" s="201">
        <f>IF(N181="zákl. přenesená",J181,0)</f>
        <v>0</v>
      </c>
      <c r="BH181" s="201">
        <f>IF(N181="sníž. přenesená",J181,0)</f>
        <v>0</v>
      </c>
      <c r="BI181" s="201">
        <f>IF(N181="nulová",J181,0)</f>
        <v>0</v>
      </c>
      <c r="BJ181" s="22" t="s">
        <v>25</v>
      </c>
      <c r="BK181" s="201">
        <f>ROUND(I181*H181,2)</f>
        <v>0</v>
      </c>
      <c r="BL181" s="22" t="s">
        <v>224</v>
      </c>
      <c r="BM181" s="22" t="s">
        <v>577</v>
      </c>
    </row>
    <row r="182" spans="2:65" s="11" customFormat="1" ht="13.5">
      <c r="B182" s="202"/>
      <c r="C182" s="203"/>
      <c r="D182" s="204" t="s">
        <v>152</v>
      </c>
      <c r="E182" s="205" t="s">
        <v>34</v>
      </c>
      <c r="F182" s="206" t="s">
        <v>578</v>
      </c>
      <c r="G182" s="203"/>
      <c r="H182" s="207">
        <v>176.91</v>
      </c>
      <c r="I182" s="208"/>
      <c r="J182" s="203"/>
      <c r="K182" s="203"/>
      <c r="L182" s="209"/>
      <c r="M182" s="210"/>
      <c r="N182" s="211"/>
      <c r="O182" s="211"/>
      <c r="P182" s="211"/>
      <c r="Q182" s="211"/>
      <c r="R182" s="211"/>
      <c r="S182" s="211"/>
      <c r="T182" s="212"/>
      <c r="AT182" s="213" t="s">
        <v>152</v>
      </c>
      <c r="AU182" s="213" t="s">
        <v>86</v>
      </c>
      <c r="AV182" s="11" t="s">
        <v>86</v>
      </c>
      <c r="AW182" s="11" t="s">
        <v>41</v>
      </c>
      <c r="AX182" s="11" t="s">
        <v>25</v>
      </c>
      <c r="AY182" s="213" t="s">
        <v>143</v>
      </c>
    </row>
    <row r="183" spans="2:65" s="1" customFormat="1" ht="25.5" customHeight="1">
      <c r="B183" s="39"/>
      <c r="C183" s="190" t="s">
        <v>400</v>
      </c>
      <c r="D183" s="190" t="s">
        <v>145</v>
      </c>
      <c r="E183" s="191" t="s">
        <v>579</v>
      </c>
      <c r="F183" s="192" t="s">
        <v>580</v>
      </c>
      <c r="G183" s="193" t="s">
        <v>148</v>
      </c>
      <c r="H183" s="194">
        <v>20.6</v>
      </c>
      <c r="I183" s="195"/>
      <c r="J183" s="196">
        <f>ROUND(I183*H183,2)</f>
        <v>0</v>
      </c>
      <c r="K183" s="192" t="s">
        <v>34</v>
      </c>
      <c r="L183" s="59"/>
      <c r="M183" s="197" t="s">
        <v>34</v>
      </c>
      <c r="N183" s="198" t="s">
        <v>48</v>
      </c>
      <c r="O183" s="40"/>
      <c r="P183" s="199">
        <f>O183*H183</f>
        <v>0</v>
      </c>
      <c r="Q183" s="199">
        <v>2.7E-4</v>
      </c>
      <c r="R183" s="199">
        <f>Q183*H183</f>
        <v>5.5620000000000001E-3</v>
      </c>
      <c r="S183" s="199">
        <v>0</v>
      </c>
      <c r="T183" s="200">
        <f>S183*H183</f>
        <v>0</v>
      </c>
      <c r="AR183" s="22" t="s">
        <v>224</v>
      </c>
      <c r="AT183" s="22" t="s">
        <v>145</v>
      </c>
      <c r="AU183" s="22" t="s">
        <v>86</v>
      </c>
      <c r="AY183" s="22" t="s">
        <v>143</v>
      </c>
      <c r="BE183" s="201">
        <f>IF(N183="základní",J183,0)</f>
        <v>0</v>
      </c>
      <c r="BF183" s="201">
        <f>IF(N183="snížená",J183,0)</f>
        <v>0</v>
      </c>
      <c r="BG183" s="201">
        <f>IF(N183="zákl. přenesená",J183,0)</f>
        <v>0</v>
      </c>
      <c r="BH183" s="201">
        <f>IF(N183="sníž. přenesená",J183,0)</f>
        <v>0</v>
      </c>
      <c r="BI183" s="201">
        <f>IF(N183="nulová",J183,0)</f>
        <v>0</v>
      </c>
      <c r="BJ183" s="22" t="s">
        <v>25</v>
      </c>
      <c r="BK183" s="201">
        <f>ROUND(I183*H183,2)</f>
        <v>0</v>
      </c>
      <c r="BL183" s="22" t="s">
        <v>224</v>
      </c>
      <c r="BM183" s="22" t="s">
        <v>581</v>
      </c>
    </row>
    <row r="184" spans="2:65" s="11" customFormat="1" ht="13.5">
      <c r="B184" s="202"/>
      <c r="C184" s="203"/>
      <c r="D184" s="204" t="s">
        <v>152</v>
      </c>
      <c r="E184" s="205" t="s">
        <v>34</v>
      </c>
      <c r="F184" s="206" t="s">
        <v>582</v>
      </c>
      <c r="G184" s="203"/>
      <c r="H184" s="207">
        <v>20.6</v>
      </c>
      <c r="I184" s="208"/>
      <c r="J184" s="203"/>
      <c r="K184" s="203"/>
      <c r="L184" s="209"/>
      <c r="M184" s="210"/>
      <c r="N184" s="211"/>
      <c r="O184" s="211"/>
      <c r="P184" s="211"/>
      <c r="Q184" s="211"/>
      <c r="R184" s="211"/>
      <c r="S184" s="211"/>
      <c r="T184" s="212"/>
      <c r="AT184" s="213" t="s">
        <v>152</v>
      </c>
      <c r="AU184" s="213" t="s">
        <v>86</v>
      </c>
      <c r="AV184" s="11" t="s">
        <v>86</v>
      </c>
      <c r="AW184" s="11" t="s">
        <v>41</v>
      </c>
      <c r="AX184" s="11" t="s">
        <v>25</v>
      </c>
      <c r="AY184" s="213" t="s">
        <v>143</v>
      </c>
    </row>
    <row r="185" spans="2:65" s="10" customFormat="1" ht="29.85" customHeight="1">
      <c r="B185" s="174"/>
      <c r="C185" s="175"/>
      <c r="D185" s="176" t="s">
        <v>76</v>
      </c>
      <c r="E185" s="188" t="s">
        <v>583</v>
      </c>
      <c r="F185" s="188" t="s">
        <v>584</v>
      </c>
      <c r="G185" s="175"/>
      <c r="H185" s="175"/>
      <c r="I185" s="178"/>
      <c r="J185" s="189">
        <f>BK185</f>
        <v>0</v>
      </c>
      <c r="K185" s="175"/>
      <c r="L185" s="180"/>
      <c r="M185" s="181"/>
      <c r="N185" s="182"/>
      <c r="O185" s="182"/>
      <c r="P185" s="183">
        <f>P186</f>
        <v>0</v>
      </c>
      <c r="Q185" s="182"/>
      <c r="R185" s="183">
        <f>R186</f>
        <v>0.171013</v>
      </c>
      <c r="S185" s="182"/>
      <c r="T185" s="184">
        <f>T186</f>
        <v>0</v>
      </c>
      <c r="AR185" s="185" t="s">
        <v>86</v>
      </c>
      <c r="AT185" s="186" t="s">
        <v>76</v>
      </c>
      <c r="AU185" s="186" t="s">
        <v>25</v>
      </c>
      <c r="AY185" s="185" t="s">
        <v>143</v>
      </c>
      <c r="BK185" s="187">
        <f>BK186</f>
        <v>0</v>
      </c>
    </row>
    <row r="186" spans="2:65" s="1" customFormat="1" ht="16.5" customHeight="1">
      <c r="B186" s="39"/>
      <c r="C186" s="190" t="s">
        <v>585</v>
      </c>
      <c r="D186" s="190" t="s">
        <v>145</v>
      </c>
      <c r="E186" s="191" t="s">
        <v>586</v>
      </c>
      <c r="F186" s="192" t="s">
        <v>587</v>
      </c>
      <c r="G186" s="193" t="s">
        <v>148</v>
      </c>
      <c r="H186" s="194">
        <v>58.97</v>
      </c>
      <c r="I186" s="195"/>
      <c r="J186" s="196">
        <f>ROUND(I186*H186,2)</f>
        <v>0</v>
      </c>
      <c r="K186" s="192" t="s">
        <v>149</v>
      </c>
      <c r="L186" s="59"/>
      <c r="M186" s="197" t="s">
        <v>34</v>
      </c>
      <c r="N186" s="198" t="s">
        <v>48</v>
      </c>
      <c r="O186" s="40"/>
      <c r="P186" s="199">
        <f>O186*H186</f>
        <v>0</v>
      </c>
      <c r="Q186" s="199">
        <v>2.8999999999999998E-3</v>
      </c>
      <c r="R186" s="199">
        <f>Q186*H186</f>
        <v>0.171013</v>
      </c>
      <c r="S186" s="199">
        <v>0</v>
      </c>
      <c r="T186" s="200">
        <f>S186*H186</f>
        <v>0</v>
      </c>
      <c r="AR186" s="22" t="s">
        <v>224</v>
      </c>
      <c r="AT186" s="22" t="s">
        <v>145</v>
      </c>
      <c r="AU186" s="22" t="s">
        <v>86</v>
      </c>
      <c r="AY186" s="22" t="s">
        <v>143</v>
      </c>
      <c r="BE186" s="201">
        <f>IF(N186="základní",J186,0)</f>
        <v>0</v>
      </c>
      <c r="BF186" s="201">
        <f>IF(N186="snížená",J186,0)</f>
        <v>0</v>
      </c>
      <c r="BG186" s="201">
        <f>IF(N186="zákl. přenesená",J186,0)</f>
        <v>0</v>
      </c>
      <c r="BH186" s="201">
        <f>IF(N186="sníž. přenesená",J186,0)</f>
        <v>0</v>
      </c>
      <c r="BI186" s="201">
        <f>IF(N186="nulová",J186,0)</f>
        <v>0</v>
      </c>
      <c r="BJ186" s="22" t="s">
        <v>25</v>
      </c>
      <c r="BK186" s="201">
        <f>ROUND(I186*H186,2)</f>
        <v>0</v>
      </c>
      <c r="BL186" s="22" t="s">
        <v>224</v>
      </c>
      <c r="BM186" s="22" t="s">
        <v>588</v>
      </c>
    </row>
    <row r="187" spans="2:65" s="10" customFormat="1" ht="37.35" customHeight="1">
      <c r="B187" s="174"/>
      <c r="C187" s="175"/>
      <c r="D187" s="176" t="s">
        <v>76</v>
      </c>
      <c r="E187" s="177" t="s">
        <v>99</v>
      </c>
      <c r="F187" s="177" t="s">
        <v>100</v>
      </c>
      <c r="G187" s="175"/>
      <c r="H187" s="175"/>
      <c r="I187" s="178"/>
      <c r="J187" s="179">
        <f>BK187</f>
        <v>0</v>
      </c>
      <c r="K187" s="175"/>
      <c r="L187" s="180"/>
      <c r="M187" s="181"/>
      <c r="N187" s="182"/>
      <c r="O187" s="182"/>
      <c r="P187" s="183">
        <f>P188</f>
        <v>0</v>
      </c>
      <c r="Q187" s="182"/>
      <c r="R187" s="183">
        <f>R188</f>
        <v>0</v>
      </c>
      <c r="S187" s="182"/>
      <c r="T187" s="184">
        <f>T188</f>
        <v>0</v>
      </c>
      <c r="AR187" s="185" t="s">
        <v>171</v>
      </c>
      <c r="AT187" s="186" t="s">
        <v>76</v>
      </c>
      <c r="AU187" s="186" t="s">
        <v>77</v>
      </c>
      <c r="AY187" s="185" t="s">
        <v>143</v>
      </c>
      <c r="BK187" s="187">
        <f>BK188</f>
        <v>0</v>
      </c>
    </row>
    <row r="188" spans="2:65" s="10" customFormat="1" ht="19.899999999999999" customHeight="1">
      <c r="B188" s="174"/>
      <c r="C188" s="175"/>
      <c r="D188" s="176" t="s">
        <v>76</v>
      </c>
      <c r="E188" s="188" t="s">
        <v>398</v>
      </c>
      <c r="F188" s="188" t="s">
        <v>399</v>
      </c>
      <c r="G188" s="175"/>
      <c r="H188" s="175"/>
      <c r="I188" s="178"/>
      <c r="J188" s="189">
        <f>BK188</f>
        <v>0</v>
      </c>
      <c r="K188" s="175"/>
      <c r="L188" s="180"/>
      <c r="M188" s="181"/>
      <c r="N188" s="182"/>
      <c r="O188" s="182"/>
      <c r="P188" s="183">
        <f>P189</f>
        <v>0</v>
      </c>
      <c r="Q188" s="182"/>
      <c r="R188" s="183">
        <f>R189</f>
        <v>0</v>
      </c>
      <c r="S188" s="182"/>
      <c r="T188" s="184">
        <f>T189</f>
        <v>0</v>
      </c>
      <c r="AR188" s="185" t="s">
        <v>171</v>
      </c>
      <c r="AT188" s="186" t="s">
        <v>76</v>
      </c>
      <c r="AU188" s="186" t="s">
        <v>25</v>
      </c>
      <c r="AY188" s="185" t="s">
        <v>143</v>
      </c>
      <c r="BK188" s="187">
        <f>BK189</f>
        <v>0</v>
      </c>
    </row>
    <row r="189" spans="2:65" s="1" customFormat="1" ht="16.5" customHeight="1">
      <c r="B189" s="39"/>
      <c r="C189" s="190" t="s">
        <v>589</v>
      </c>
      <c r="D189" s="190" t="s">
        <v>145</v>
      </c>
      <c r="E189" s="191" t="s">
        <v>590</v>
      </c>
      <c r="F189" s="192" t="s">
        <v>591</v>
      </c>
      <c r="G189" s="193" t="s">
        <v>290</v>
      </c>
      <c r="H189" s="194">
        <v>1</v>
      </c>
      <c r="I189" s="195"/>
      <c r="J189" s="196">
        <f>ROUND(I189*H189,2)</f>
        <v>0</v>
      </c>
      <c r="K189" s="192" t="s">
        <v>149</v>
      </c>
      <c r="L189" s="59"/>
      <c r="M189" s="197" t="s">
        <v>34</v>
      </c>
      <c r="N189" s="238" t="s">
        <v>48</v>
      </c>
      <c r="O189" s="239"/>
      <c r="P189" s="240">
        <f>O189*H189</f>
        <v>0</v>
      </c>
      <c r="Q189" s="240">
        <v>0</v>
      </c>
      <c r="R189" s="240">
        <f>Q189*H189</f>
        <v>0</v>
      </c>
      <c r="S189" s="240">
        <v>0</v>
      </c>
      <c r="T189" s="241">
        <f>S189*H189</f>
        <v>0</v>
      </c>
      <c r="AR189" s="22" t="s">
        <v>403</v>
      </c>
      <c r="AT189" s="22" t="s">
        <v>145</v>
      </c>
      <c r="AU189" s="22" t="s">
        <v>86</v>
      </c>
      <c r="AY189" s="22" t="s">
        <v>143</v>
      </c>
      <c r="BE189" s="201">
        <f>IF(N189="základní",J189,0)</f>
        <v>0</v>
      </c>
      <c r="BF189" s="201">
        <f>IF(N189="snížená",J189,0)</f>
        <v>0</v>
      </c>
      <c r="BG189" s="201">
        <f>IF(N189="zákl. přenesená",J189,0)</f>
        <v>0</v>
      </c>
      <c r="BH189" s="201">
        <f>IF(N189="sníž. přenesená",J189,0)</f>
        <v>0</v>
      </c>
      <c r="BI189" s="201">
        <f>IF(N189="nulová",J189,0)</f>
        <v>0</v>
      </c>
      <c r="BJ189" s="22" t="s">
        <v>25</v>
      </c>
      <c r="BK189" s="201">
        <f>ROUND(I189*H189,2)</f>
        <v>0</v>
      </c>
      <c r="BL189" s="22" t="s">
        <v>403</v>
      </c>
      <c r="BM189" s="22" t="s">
        <v>592</v>
      </c>
    </row>
    <row r="190" spans="2:65" s="1" customFormat="1" ht="6.95" customHeight="1">
      <c r="B190" s="54"/>
      <c r="C190" s="55"/>
      <c r="D190" s="55"/>
      <c r="E190" s="55"/>
      <c r="F190" s="55"/>
      <c r="G190" s="55"/>
      <c r="H190" s="55"/>
      <c r="I190" s="137"/>
      <c r="J190" s="55"/>
      <c r="K190" s="55"/>
      <c r="L190" s="59"/>
    </row>
  </sheetData>
  <sheetProtection algorithmName="SHA-512" hashValue="cZlRpkL9s77ktmSl+FsYynh3BCmFN8BA5XL1mYD5UCqiXrkHk6iqKTfUo4uxEAJNLavmbhTHwounmhq+RgXYTg==" saltValue="z6JEwu0K6HBHYK6PEjibi0HCysyCZWEuqC1Ds8bKRRU0Tl7ekfGk1hZ/VfDaSyz8fkYXB79etk9GgH9vmpJbEw==" spinCount="100000" sheet="1" objects="1" scenarios="1" formatColumns="0" formatRows="0" autoFilter="0"/>
  <autoFilter ref="C89:K189"/>
  <mergeCells count="10">
    <mergeCell ref="J51:J52"/>
    <mergeCell ref="E80:H80"/>
    <mergeCell ref="E82:H8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265"/>
  <sheetViews>
    <sheetView showGridLines="0" workbookViewId="0">
      <pane ySplit="1" topLeftCell="A251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0"/>
      <c r="C1" s="110"/>
      <c r="D1" s="111" t="s">
        <v>1</v>
      </c>
      <c r="E1" s="110"/>
      <c r="F1" s="112" t="s">
        <v>102</v>
      </c>
      <c r="G1" s="367" t="s">
        <v>103</v>
      </c>
      <c r="H1" s="367"/>
      <c r="I1" s="113"/>
      <c r="J1" s="112" t="s">
        <v>104</v>
      </c>
      <c r="K1" s="111" t="s">
        <v>105</v>
      </c>
      <c r="L1" s="112" t="s">
        <v>106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AT2" s="22" t="s">
        <v>92</v>
      </c>
    </row>
    <row r="3" spans="1:70" ht="6.95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86</v>
      </c>
    </row>
    <row r="4" spans="1:70" ht="36.950000000000003" customHeight="1">
      <c r="B4" s="26"/>
      <c r="C4" s="27"/>
      <c r="D4" s="28" t="s">
        <v>107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16.5" customHeight="1">
      <c r="B7" s="26"/>
      <c r="C7" s="27"/>
      <c r="D7" s="27"/>
      <c r="E7" s="359" t="str">
        <f>'Rekapitulace stavby'!K6</f>
        <v>Park u Hvězdárny Mikuláše Koperníka v Třinci - Hvězdárna</v>
      </c>
      <c r="F7" s="360"/>
      <c r="G7" s="360"/>
      <c r="H7" s="360"/>
      <c r="I7" s="115"/>
      <c r="J7" s="27"/>
      <c r="K7" s="29"/>
    </row>
    <row r="8" spans="1:70" s="1" customFormat="1">
      <c r="B8" s="39"/>
      <c r="C8" s="40"/>
      <c r="D8" s="35" t="s">
        <v>108</v>
      </c>
      <c r="E8" s="40"/>
      <c r="F8" s="40"/>
      <c r="G8" s="40"/>
      <c r="H8" s="40"/>
      <c r="I8" s="116"/>
      <c r="J8" s="40"/>
      <c r="K8" s="43"/>
    </row>
    <row r="9" spans="1:70" s="1" customFormat="1" ht="36.950000000000003" customHeight="1">
      <c r="B9" s="39"/>
      <c r="C9" s="40"/>
      <c r="D9" s="40"/>
      <c r="E9" s="361" t="s">
        <v>593</v>
      </c>
      <c r="F9" s="362"/>
      <c r="G9" s="362"/>
      <c r="H9" s="362"/>
      <c r="I9" s="116"/>
      <c r="J9" s="40"/>
      <c r="K9" s="43"/>
    </row>
    <row r="10" spans="1:70" s="1" customFormat="1" ht="13.5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5" customHeight="1">
      <c r="B11" s="39"/>
      <c r="C11" s="40"/>
      <c r="D11" s="35" t="s">
        <v>21</v>
      </c>
      <c r="E11" s="40"/>
      <c r="F11" s="33" t="s">
        <v>22</v>
      </c>
      <c r="G11" s="40"/>
      <c r="H11" s="40"/>
      <c r="I11" s="117" t="s">
        <v>23</v>
      </c>
      <c r="J11" s="33" t="s">
        <v>34</v>
      </c>
      <c r="K11" s="43"/>
    </row>
    <row r="12" spans="1:70" s="1" customFormat="1" ht="14.45" customHeight="1">
      <c r="B12" s="39"/>
      <c r="C12" s="40"/>
      <c r="D12" s="35" t="s">
        <v>26</v>
      </c>
      <c r="E12" s="40"/>
      <c r="F12" s="33" t="s">
        <v>27</v>
      </c>
      <c r="G12" s="40"/>
      <c r="H12" s="40"/>
      <c r="I12" s="117" t="s">
        <v>28</v>
      </c>
      <c r="J12" s="118" t="str">
        <f>'Rekapitulace stavby'!AN8</f>
        <v>28. 2. 2017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5" customHeight="1">
      <c r="B14" s="39"/>
      <c r="C14" s="40"/>
      <c r="D14" s="35" t="s">
        <v>32</v>
      </c>
      <c r="E14" s="40"/>
      <c r="F14" s="40"/>
      <c r="G14" s="40"/>
      <c r="H14" s="40"/>
      <c r="I14" s="117" t="s">
        <v>33</v>
      </c>
      <c r="J14" s="33" t="s">
        <v>34</v>
      </c>
      <c r="K14" s="43"/>
    </row>
    <row r="15" spans="1:70" s="1" customFormat="1" ht="18" customHeight="1">
      <c r="B15" s="39"/>
      <c r="C15" s="40"/>
      <c r="D15" s="40"/>
      <c r="E15" s="33" t="s">
        <v>35</v>
      </c>
      <c r="F15" s="40"/>
      <c r="G15" s="40"/>
      <c r="H15" s="40"/>
      <c r="I15" s="117" t="s">
        <v>36</v>
      </c>
      <c r="J15" s="33" t="s">
        <v>34</v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5" customHeight="1">
      <c r="B17" s="39"/>
      <c r="C17" s="40"/>
      <c r="D17" s="35" t="s">
        <v>37</v>
      </c>
      <c r="E17" s="40"/>
      <c r="F17" s="40"/>
      <c r="G17" s="40"/>
      <c r="H17" s="40"/>
      <c r="I17" s="117" t="s">
        <v>33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36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5" customHeight="1">
      <c r="B20" s="39"/>
      <c r="C20" s="40"/>
      <c r="D20" s="35" t="s">
        <v>39</v>
      </c>
      <c r="E20" s="40"/>
      <c r="F20" s="40"/>
      <c r="G20" s="40"/>
      <c r="H20" s="40"/>
      <c r="I20" s="117" t="s">
        <v>33</v>
      </c>
      <c r="J20" s="33" t="s">
        <v>34</v>
      </c>
      <c r="K20" s="43"/>
    </row>
    <row r="21" spans="2:11" s="1" customFormat="1" ht="18" customHeight="1">
      <c r="B21" s="39"/>
      <c r="C21" s="40"/>
      <c r="D21" s="40"/>
      <c r="E21" s="33" t="s">
        <v>110</v>
      </c>
      <c r="F21" s="40"/>
      <c r="G21" s="40"/>
      <c r="H21" s="40"/>
      <c r="I21" s="117" t="s">
        <v>36</v>
      </c>
      <c r="J21" s="33" t="s">
        <v>34</v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5" customHeight="1">
      <c r="B23" s="39"/>
      <c r="C23" s="40"/>
      <c r="D23" s="35" t="s">
        <v>42</v>
      </c>
      <c r="E23" s="40"/>
      <c r="F23" s="40"/>
      <c r="G23" s="40"/>
      <c r="H23" s="40"/>
      <c r="I23" s="116"/>
      <c r="J23" s="40"/>
      <c r="K23" s="43"/>
    </row>
    <row r="24" spans="2:11" s="6" customFormat="1" ht="16.5" customHeight="1">
      <c r="B24" s="119"/>
      <c r="C24" s="120"/>
      <c r="D24" s="120"/>
      <c r="E24" s="328" t="s">
        <v>34</v>
      </c>
      <c r="F24" s="328"/>
      <c r="G24" s="328"/>
      <c r="H24" s="328"/>
      <c r="I24" s="121"/>
      <c r="J24" s="120"/>
      <c r="K24" s="122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>
      <c r="B27" s="39"/>
      <c r="C27" s="40"/>
      <c r="D27" s="125" t="s">
        <v>43</v>
      </c>
      <c r="E27" s="40"/>
      <c r="F27" s="40"/>
      <c r="G27" s="40"/>
      <c r="H27" s="40"/>
      <c r="I27" s="116"/>
      <c r="J27" s="126">
        <f>ROUND(J91,2)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5" customHeight="1">
      <c r="B29" s="39"/>
      <c r="C29" s="40"/>
      <c r="D29" s="40"/>
      <c r="E29" s="40"/>
      <c r="F29" s="44" t="s">
        <v>45</v>
      </c>
      <c r="G29" s="40"/>
      <c r="H29" s="40"/>
      <c r="I29" s="127" t="s">
        <v>44</v>
      </c>
      <c r="J29" s="44" t="s">
        <v>46</v>
      </c>
      <c r="K29" s="43"/>
    </row>
    <row r="30" spans="2:11" s="1" customFormat="1" ht="14.45" customHeight="1">
      <c r="B30" s="39"/>
      <c r="C30" s="40"/>
      <c r="D30" s="47" t="s">
        <v>47</v>
      </c>
      <c r="E30" s="47" t="s">
        <v>48</v>
      </c>
      <c r="F30" s="128">
        <f>ROUND(SUM(BE91:BE264), 2)</f>
        <v>0</v>
      </c>
      <c r="G30" s="40"/>
      <c r="H30" s="40"/>
      <c r="I30" s="129">
        <v>0.21</v>
      </c>
      <c r="J30" s="128">
        <f>ROUND(ROUND((SUM(BE91:BE264)),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49</v>
      </c>
      <c r="F31" s="128">
        <f>ROUND(SUM(BF91:BF264), 2)</f>
        <v>0</v>
      </c>
      <c r="G31" s="40"/>
      <c r="H31" s="40"/>
      <c r="I31" s="129">
        <v>0.15</v>
      </c>
      <c r="J31" s="128">
        <f>ROUND(ROUND((SUM(BF91:BF264)),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50</v>
      </c>
      <c r="F32" s="128">
        <f>ROUND(SUM(BG91:BG264),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51</v>
      </c>
      <c r="F33" s="128">
        <f>ROUND(SUM(BH91:BH264),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52</v>
      </c>
      <c r="F34" s="128">
        <f>ROUND(SUM(BI91:BI264),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>
      <c r="B36" s="39"/>
      <c r="C36" s="130"/>
      <c r="D36" s="131" t="s">
        <v>53</v>
      </c>
      <c r="E36" s="77"/>
      <c r="F36" s="77"/>
      <c r="G36" s="132" t="s">
        <v>54</v>
      </c>
      <c r="H36" s="133" t="s">
        <v>55</v>
      </c>
      <c r="I36" s="134"/>
      <c r="J36" s="135">
        <f>SUM(J27:J34)</f>
        <v>0</v>
      </c>
      <c r="K36" s="136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9"/>
      <c r="C42" s="28" t="s">
        <v>111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16.5" customHeight="1">
      <c r="B45" s="39"/>
      <c r="C45" s="40"/>
      <c r="D45" s="40"/>
      <c r="E45" s="359" t="str">
        <f>E7</f>
        <v>Park u Hvězdárny Mikuláše Koperníka v Třinci - Hvězdárna</v>
      </c>
      <c r="F45" s="360"/>
      <c r="G45" s="360"/>
      <c r="H45" s="360"/>
      <c r="I45" s="116"/>
      <c r="J45" s="40"/>
      <c r="K45" s="43"/>
    </row>
    <row r="46" spans="2:11" s="1" customFormat="1" ht="14.45" customHeight="1">
      <c r="B46" s="39"/>
      <c r="C46" s="35" t="s">
        <v>108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17.25" customHeight="1">
      <c r="B47" s="39"/>
      <c r="C47" s="40"/>
      <c r="D47" s="40"/>
      <c r="E47" s="361" t="str">
        <f>E9</f>
        <v>D.03 - Oprava fasády objektu hvězdárny</v>
      </c>
      <c r="F47" s="362"/>
      <c r="G47" s="362"/>
      <c r="H47" s="362"/>
      <c r="I47" s="116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>
      <c r="B49" s="39"/>
      <c r="C49" s="35" t="s">
        <v>26</v>
      </c>
      <c r="D49" s="40"/>
      <c r="E49" s="40"/>
      <c r="F49" s="33" t="str">
        <f>F12</f>
        <v>Obec Třinec</v>
      </c>
      <c r="G49" s="40"/>
      <c r="H49" s="40"/>
      <c r="I49" s="117" t="s">
        <v>28</v>
      </c>
      <c r="J49" s="118" t="str">
        <f>IF(J12="","",J12)</f>
        <v>28. 2. 2017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>
      <c r="B51" s="39"/>
      <c r="C51" s="35" t="s">
        <v>32</v>
      </c>
      <c r="D51" s="40"/>
      <c r="E51" s="40"/>
      <c r="F51" s="33" t="str">
        <f>E15</f>
        <v>Město Třinec, Jablunkovská 160, 739 61 Třinec</v>
      </c>
      <c r="G51" s="40"/>
      <c r="H51" s="40"/>
      <c r="I51" s="117" t="s">
        <v>39</v>
      </c>
      <c r="J51" s="328" t="str">
        <f>E21</f>
        <v>Projekční kancelář lay-out s.r.o.</v>
      </c>
      <c r="K51" s="43"/>
    </row>
    <row r="52" spans="2:47" s="1" customFormat="1" ht="14.45" customHeight="1">
      <c r="B52" s="39"/>
      <c r="C52" s="35" t="s">
        <v>37</v>
      </c>
      <c r="D52" s="40"/>
      <c r="E52" s="40"/>
      <c r="F52" s="33" t="str">
        <f>IF(E18="","",E18)</f>
        <v/>
      </c>
      <c r="G52" s="40"/>
      <c r="H52" s="40"/>
      <c r="I52" s="116"/>
      <c r="J52" s="363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>
      <c r="B54" s="39"/>
      <c r="C54" s="142" t="s">
        <v>112</v>
      </c>
      <c r="D54" s="130"/>
      <c r="E54" s="130"/>
      <c r="F54" s="130"/>
      <c r="G54" s="130"/>
      <c r="H54" s="130"/>
      <c r="I54" s="143"/>
      <c r="J54" s="144" t="s">
        <v>113</v>
      </c>
      <c r="K54" s="145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>
      <c r="B56" s="39"/>
      <c r="C56" s="146" t="s">
        <v>114</v>
      </c>
      <c r="D56" s="40"/>
      <c r="E56" s="40"/>
      <c r="F56" s="40"/>
      <c r="G56" s="40"/>
      <c r="H56" s="40"/>
      <c r="I56" s="116"/>
      <c r="J56" s="126">
        <f>J91</f>
        <v>0</v>
      </c>
      <c r="K56" s="43"/>
      <c r="AU56" s="22" t="s">
        <v>115</v>
      </c>
    </row>
    <row r="57" spans="2:47" s="7" customFormat="1" ht="24.95" customHeight="1">
      <c r="B57" s="147"/>
      <c r="C57" s="148"/>
      <c r="D57" s="149" t="s">
        <v>116</v>
      </c>
      <c r="E57" s="150"/>
      <c r="F57" s="150"/>
      <c r="G57" s="150"/>
      <c r="H57" s="150"/>
      <c r="I57" s="151"/>
      <c r="J57" s="152">
        <f>J92</f>
        <v>0</v>
      </c>
      <c r="K57" s="153"/>
    </row>
    <row r="58" spans="2:47" s="8" customFormat="1" ht="19.899999999999999" customHeight="1">
      <c r="B58" s="154"/>
      <c r="C58" s="155"/>
      <c r="D58" s="156" t="s">
        <v>117</v>
      </c>
      <c r="E58" s="157"/>
      <c r="F58" s="157"/>
      <c r="G58" s="157"/>
      <c r="H58" s="157"/>
      <c r="I58" s="158"/>
      <c r="J58" s="159">
        <f>J93</f>
        <v>0</v>
      </c>
      <c r="K58" s="160"/>
    </row>
    <row r="59" spans="2:47" s="8" customFormat="1" ht="19.899999999999999" customHeight="1">
      <c r="B59" s="154"/>
      <c r="C59" s="155"/>
      <c r="D59" s="156" t="s">
        <v>118</v>
      </c>
      <c r="E59" s="157"/>
      <c r="F59" s="157"/>
      <c r="G59" s="157"/>
      <c r="H59" s="157"/>
      <c r="I59" s="158"/>
      <c r="J59" s="159">
        <f>J109</f>
        <v>0</v>
      </c>
      <c r="K59" s="160"/>
    </row>
    <row r="60" spans="2:47" s="8" customFormat="1" ht="19.899999999999999" customHeight="1">
      <c r="B60" s="154"/>
      <c r="C60" s="155"/>
      <c r="D60" s="156" t="s">
        <v>119</v>
      </c>
      <c r="E60" s="157"/>
      <c r="F60" s="157"/>
      <c r="G60" s="157"/>
      <c r="H60" s="157"/>
      <c r="I60" s="158"/>
      <c r="J60" s="159">
        <f>J119</f>
        <v>0</v>
      </c>
      <c r="K60" s="160"/>
    </row>
    <row r="61" spans="2:47" s="8" customFormat="1" ht="19.899999999999999" customHeight="1">
      <c r="B61" s="154"/>
      <c r="C61" s="155"/>
      <c r="D61" s="156" t="s">
        <v>594</v>
      </c>
      <c r="E61" s="157"/>
      <c r="F61" s="157"/>
      <c r="G61" s="157"/>
      <c r="H61" s="157"/>
      <c r="I61" s="158"/>
      <c r="J61" s="159">
        <f>J124</f>
        <v>0</v>
      </c>
      <c r="K61" s="160"/>
    </row>
    <row r="62" spans="2:47" s="8" customFormat="1" ht="19.899999999999999" customHeight="1">
      <c r="B62" s="154"/>
      <c r="C62" s="155"/>
      <c r="D62" s="156" t="s">
        <v>120</v>
      </c>
      <c r="E62" s="157"/>
      <c r="F62" s="157"/>
      <c r="G62" s="157"/>
      <c r="H62" s="157"/>
      <c r="I62" s="158"/>
      <c r="J62" s="159">
        <f>J161</f>
        <v>0</v>
      </c>
      <c r="K62" s="160"/>
    </row>
    <row r="63" spans="2:47" s="8" customFormat="1" ht="19.899999999999999" customHeight="1">
      <c r="B63" s="154"/>
      <c r="C63" s="155"/>
      <c r="D63" s="156" t="s">
        <v>121</v>
      </c>
      <c r="E63" s="157"/>
      <c r="F63" s="157"/>
      <c r="G63" s="157"/>
      <c r="H63" s="157"/>
      <c r="I63" s="158"/>
      <c r="J63" s="159">
        <f>J202</f>
        <v>0</v>
      </c>
      <c r="K63" s="160"/>
    </row>
    <row r="64" spans="2:47" s="8" customFormat="1" ht="19.899999999999999" customHeight="1">
      <c r="B64" s="154"/>
      <c r="C64" s="155"/>
      <c r="D64" s="156" t="s">
        <v>122</v>
      </c>
      <c r="E64" s="157"/>
      <c r="F64" s="157"/>
      <c r="G64" s="157"/>
      <c r="H64" s="157"/>
      <c r="I64" s="158"/>
      <c r="J64" s="159">
        <f>J208</f>
        <v>0</v>
      </c>
      <c r="K64" s="160"/>
    </row>
    <row r="65" spans="2:12" s="7" customFormat="1" ht="24.95" customHeight="1">
      <c r="B65" s="147"/>
      <c r="C65" s="148"/>
      <c r="D65" s="149" t="s">
        <v>123</v>
      </c>
      <c r="E65" s="150"/>
      <c r="F65" s="150"/>
      <c r="G65" s="150"/>
      <c r="H65" s="150"/>
      <c r="I65" s="151"/>
      <c r="J65" s="152">
        <f>J210</f>
        <v>0</v>
      </c>
      <c r="K65" s="153"/>
    </row>
    <row r="66" spans="2:12" s="8" customFormat="1" ht="19.899999999999999" customHeight="1">
      <c r="B66" s="154"/>
      <c r="C66" s="155"/>
      <c r="D66" s="156" t="s">
        <v>408</v>
      </c>
      <c r="E66" s="157"/>
      <c r="F66" s="157"/>
      <c r="G66" s="157"/>
      <c r="H66" s="157"/>
      <c r="I66" s="158"/>
      <c r="J66" s="159">
        <f>J211</f>
        <v>0</v>
      </c>
      <c r="K66" s="160"/>
    </row>
    <row r="67" spans="2:12" s="8" customFormat="1" ht="19.899999999999999" customHeight="1">
      <c r="B67" s="154"/>
      <c r="C67" s="155"/>
      <c r="D67" s="156" t="s">
        <v>595</v>
      </c>
      <c r="E67" s="157"/>
      <c r="F67" s="157"/>
      <c r="G67" s="157"/>
      <c r="H67" s="157"/>
      <c r="I67" s="158"/>
      <c r="J67" s="159">
        <f>J219</f>
        <v>0</v>
      </c>
      <c r="K67" s="160"/>
    </row>
    <row r="68" spans="2:12" s="8" customFormat="1" ht="19.899999999999999" customHeight="1">
      <c r="B68" s="154"/>
      <c r="C68" s="155"/>
      <c r="D68" s="156" t="s">
        <v>596</v>
      </c>
      <c r="E68" s="157"/>
      <c r="F68" s="157"/>
      <c r="G68" s="157"/>
      <c r="H68" s="157"/>
      <c r="I68" s="158"/>
      <c r="J68" s="159">
        <f>J222</f>
        <v>0</v>
      </c>
      <c r="K68" s="160"/>
    </row>
    <row r="69" spans="2:12" s="8" customFormat="1" ht="19.899999999999999" customHeight="1">
      <c r="B69" s="154"/>
      <c r="C69" s="155"/>
      <c r="D69" s="156" t="s">
        <v>124</v>
      </c>
      <c r="E69" s="157"/>
      <c r="F69" s="157"/>
      <c r="G69" s="157"/>
      <c r="H69" s="157"/>
      <c r="I69" s="158"/>
      <c r="J69" s="159">
        <f>J238</f>
        <v>0</v>
      </c>
      <c r="K69" s="160"/>
    </row>
    <row r="70" spans="2:12" s="8" customFormat="1" ht="19.899999999999999" customHeight="1">
      <c r="B70" s="154"/>
      <c r="C70" s="155"/>
      <c r="D70" s="156" t="s">
        <v>410</v>
      </c>
      <c r="E70" s="157"/>
      <c r="F70" s="157"/>
      <c r="G70" s="157"/>
      <c r="H70" s="157"/>
      <c r="I70" s="158"/>
      <c r="J70" s="159">
        <f>J241</f>
        <v>0</v>
      </c>
      <c r="K70" s="160"/>
    </row>
    <row r="71" spans="2:12" s="8" customFormat="1" ht="19.899999999999999" customHeight="1">
      <c r="B71" s="154"/>
      <c r="C71" s="155"/>
      <c r="D71" s="156" t="s">
        <v>597</v>
      </c>
      <c r="E71" s="157"/>
      <c r="F71" s="157"/>
      <c r="G71" s="157"/>
      <c r="H71" s="157"/>
      <c r="I71" s="158"/>
      <c r="J71" s="159">
        <f>J258</f>
        <v>0</v>
      </c>
      <c r="K71" s="160"/>
    </row>
    <row r="72" spans="2:12" s="1" customFormat="1" ht="21.75" customHeight="1">
      <c r="B72" s="39"/>
      <c r="C72" s="40"/>
      <c r="D72" s="40"/>
      <c r="E72" s="40"/>
      <c r="F72" s="40"/>
      <c r="G72" s="40"/>
      <c r="H72" s="40"/>
      <c r="I72" s="116"/>
      <c r="J72" s="40"/>
      <c r="K72" s="43"/>
    </row>
    <row r="73" spans="2:12" s="1" customFormat="1" ht="6.95" customHeight="1">
      <c r="B73" s="54"/>
      <c r="C73" s="55"/>
      <c r="D73" s="55"/>
      <c r="E73" s="55"/>
      <c r="F73" s="55"/>
      <c r="G73" s="55"/>
      <c r="H73" s="55"/>
      <c r="I73" s="137"/>
      <c r="J73" s="55"/>
      <c r="K73" s="56"/>
    </row>
    <row r="77" spans="2:12" s="1" customFormat="1" ht="6.95" customHeight="1">
      <c r="B77" s="57"/>
      <c r="C77" s="58"/>
      <c r="D77" s="58"/>
      <c r="E77" s="58"/>
      <c r="F77" s="58"/>
      <c r="G77" s="58"/>
      <c r="H77" s="58"/>
      <c r="I77" s="140"/>
      <c r="J77" s="58"/>
      <c r="K77" s="58"/>
      <c r="L77" s="59"/>
    </row>
    <row r="78" spans="2:12" s="1" customFormat="1" ht="36.950000000000003" customHeight="1">
      <c r="B78" s="39"/>
      <c r="C78" s="60" t="s">
        <v>127</v>
      </c>
      <c r="D78" s="61"/>
      <c r="E78" s="61"/>
      <c r="F78" s="61"/>
      <c r="G78" s="61"/>
      <c r="H78" s="61"/>
      <c r="I78" s="161"/>
      <c r="J78" s="61"/>
      <c r="K78" s="61"/>
      <c r="L78" s="59"/>
    </row>
    <row r="79" spans="2:12" s="1" customFormat="1" ht="6.95" customHeight="1">
      <c r="B79" s="39"/>
      <c r="C79" s="61"/>
      <c r="D79" s="61"/>
      <c r="E79" s="61"/>
      <c r="F79" s="61"/>
      <c r="G79" s="61"/>
      <c r="H79" s="61"/>
      <c r="I79" s="161"/>
      <c r="J79" s="61"/>
      <c r="K79" s="61"/>
      <c r="L79" s="59"/>
    </row>
    <row r="80" spans="2:12" s="1" customFormat="1" ht="14.45" customHeight="1">
      <c r="B80" s="39"/>
      <c r="C80" s="63" t="s">
        <v>18</v>
      </c>
      <c r="D80" s="61"/>
      <c r="E80" s="61"/>
      <c r="F80" s="61"/>
      <c r="G80" s="61"/>
      <c r="H80" s="61"/>
      <c r="I80" s="161"/>
      <c r="J80" s="61"/>
      <c r="K80" s="61"/>
      <c r="L80" s="59"/>
    </row>
    <row r="81" spans="2:65" s="1" customFormat="1" ht="16.5" customHeight="1">
      <c r="B81" s="39"/>
      <c r="C81" s="61"/>
      <c r="D81" s="61"/>
      <c r="E81" s="364" t="str">
        <f>E7</f>
        <v>Park u Hvězdárny Mikuláše Koperníka v Třinci - Hvězdárna</v>
      </c>
      <c r="F81" s="365"/>
      <c r="G81" s="365"/>
      <c r="H81" s="365"/>
      <c r="I81" s="161"/>
      <c r="J81" s="61"/>
      <c r="K81" s="61"/>
      <c r="L81" s="59"/>
    </row>
    <row r="82" spans="2:65" s="1" customFormat="1" ht="14.45" customHeight="1">
      <c r="B82" s="39"/>
      <c r="C82" s="63" t="s">
        <v>108</v>
      </c>
      <c r="D82" s="61"/>
      <c r="E82" s="61"/>
      <c r="F82" s="61"/>
      <c r="G82" s="61"/>
      <c r="H82" s="61"/>
      <c r="I82" s="161"/>
      <c r="J82" s="61"/>
      <c r="K82" s="61"/>
      <c r="L82" s="59"/>
    </row>
    <row r="83" spans="2:65" s="1" customFormat="1" ht="17.25" customHeight="1">
      <c r="B83" s="39"/>
      <c r="C83" s="61"/>
      <c r="D83" s="61"/>
      <c r="E83" s="339" t="str">
        <f>E9</f>
        <v>D.03 - Oprava fasády objektu hvězdárny</v>
      </c>
      <c r="F83" s="366"/>
      <c r="G83" s="366"/>
      <c r="H83" s="366"/>
      <c r="I83" s="161"/>
      <c r="J83" s="61"/>
      <c r="K83" s="61"/>
      <c r="L83" s="59"/>
    </row>
    <row r="84" spans="2:65" s="1" customFormat="1" ht="6.95" customHeight="1">
      <c r="B84" s="39"/>
      <c r="C84" s="61"/>
      <c r="D84" s="61"/>
      <c r="E84" s="61"/>
      <c r="F84" s="61"/>
      <c r="G84" s="61"/>
      <c r="H84" s="61"/>
      <c r="I84" s="161"/>
      <c r="J84" s="61"/>
      <c r="K84" s="61"/>
      <c r="L84" s="59"/>
    </row>
    <row r="85" spans="2:65" s="1" customFormat="1" ht="18" customHeight="1">
      <c r="B85" s="39"/>
      <c r="C85" s="63" t="s">
        <v>26</v>
      </c>
      <c r="D85" s="61"/>
      <c r="E85" s="61"/>
      <c r="F85" s="162" t="str">
        <f>F12</f>
        <v>Obec Třinec</v>
      </c>
      <c r="G85" s="61"/>
      <c r="H85" s="61"/>
      <c r="I85" s="163" t="s">
        <v>28</v>
      </c>
      <c r="J85" s="71" t="str">
        <f>IF(J12="","",J12)</f>
        <v>28. 2. 2017</v>
      </c>
      <c r="K85" s="61"/>
      <c r="L85" s="59"/>
    </row>
    <row r="86" spans="2:65" s="1" customFormat="1" ht="6.95" customHeight="1">
      <c r="B86" s="39"/>
      <c r="C86" s="61"/>
      <c r="D86" s="61"/>
      <c r="E86" s="61"/>
      <c r="F86" s="61"/>
      <c r="G86" s="61"/>
      <c r="H86" s="61"/>
      <c r="I86" s="161"/>
      <c r="J86" s="61"/>
      <c r="K86" s="61"/>
      <c r="L86" s="59"/>
    </row>
    <row r="87" spans="2:65" s="1" customFormat="1">
      <c r="B87" s="39"/>
      <c r="C87" s="63" t="s">
        <v>32</v>
      </c>
      <c r="D87" s="61"/>
      <c r="E87" s="61"/>
      <c r="F87" s="162" t="str">
        <f>E15</f>
        <v>Město Třinec, Jablunkovská 160, 739 61 Třinec</v>
      </c>
      <c r="G87" s="61"/>
      <c r="H87" s="61"/>
      <c r="I87" s="163" t="s">
        <v>39</v>
      </c>
      <c r="J87" s="162" t="str">
        <f>E21</f>
        <v>Projekční kancelář lay-out s.r.o.</v>
      </c>
      <c r="K87" s="61"/>
      <c r="L87" s="59"/>
    </row>
    <row r="88" spans="2:65" s="1" customFormat="1" ht="14.45" customHeight="1">
      <c r="B88" s="39"/>
      <c r="C88" s="63" t="s">
        <v>37</v>
      </c>
      <c r="D88" s="61"/>
      <c r="E88" s="61"/>
      <c r="F88" s="162" t="str">
        <f>IF(E18="","",E18)</f>
        <v/>
      </c>
      <c r="G88" s="61"/>
      <c r="H88" s="61"/>
      <c r="I88" s="161"/>
      <c r="J88" s="61"/>
      <c r="K88" s="61"/>
      <c r="L88" s="59"/>
    </row>
    <row r="89" spans="2:65" s="1" customFormat="1" ht="10.35" customHeight="1">
      <c r="B89" s="39"/>
      <c r="C89" s="61"/>
      <c r="D89" s="61"/>
      <c r="E89" s="61"/>
      <c r="F89" s="61"/>
      <c r="G89" s="61"/>
      <c r="H89" s="61"/>
      <c r="I89" s="161"/>
      <c r="J89" s="61"/>
      <c r="K89" s="61"/>
      <c r="L89" s="59"/>
    </row>
    <row r="90" spans="2:65" s="9" customFormat="1" ht="29.25" customHeight="1">
      <c r="B90" s="164"/>
      <c r="C90" s="165" t="s">
        <v>128</v>
      </c>
      <c r="D90" s="166" t="s">
        <v>62</v>
      </c>
      <c r="E90" s="166" t="s">
        <v>58</v>
      </c>
      <c r="F90" s="166" t="s">
        <v>129</v>
      </c>
      <c r="G90" s="166" t="s">
        <v>130</v>
      </c>
      <c r="H90" s="166" t="s">
        <v>131</v>
      </c>
      <c r="I90" s="167" t="s">
        <v>132</v>
      </c>
      <c r="J90" s="166" t="s">
        <v>113</v>
      </c>
      <c r="K90" s="168" t="s">
        <v>133</v>
      </c>
      <c r="L90" s="169"/>
      <c r="M90" s="79" t="s">
        <v>134</v>
      </c>
      <c r="N90" s="80" t="s">
        <v>47</v>
      </c>
      <c r="O90" s="80" t="s">
        <v>135</v>
      </c>
      <c r="P90" s="80" t="s">
        <v>136</v>
      </c>
      <c r="Q90" s="80" t="s">
        <v>137</v>
      </c>
      <c r="R90" s="80" t="s">
        <v>138</v>
      </c>
      <c r="S90" s="80" t="s">
        <v>139</v>
      </c>
      <c r="T90" s="81" t="s">
        <v>140</v>
      </c>
    </row>
    <row r="91" spans="2:65" s="1" customFormat="1" ht="29.25" customHeight="1">
      <c r="B91" s="39"/>
      <c r="C91" s="85" t="s">
        <v>114</v>
      </c>
      <c r="D91" s="61"/>
      <c r="E91" s="61"/>
      <c r="F91" s="61"/>
      <c r="G91" s="61"/>
      <c r="H91" s="61"/>
      <c r="I91" s="161"/>
      <c r="J91" s="170">
        <f>BK91</f>
        <v>0</v>
      </c>
      <c r="K91" s="61"/>
      <c r="L91" s="59"/>
      <c r="M91" s="82"/>
      <c r="N91" s="83"/>
      <c r="O91" s="83"/>
      <c r="P91" s="171">
        <f>P92+P210</f>
        <v>0</v>
      </c>
      <c r="Q91" s="83"/>
      <c r="R91" s="171">
        <f>R92+R210</f>
        <v>50.13025691</v>
      </c>
      <c r="S91" s="83"/>
      <c r="T91" s="172">
        <f>T92+T210</f>
        <v>15.073625000000002</v>
      </c>
      <c r="AT91" s="22" t="s">
        <v>76</v>
      </c>
      <c r="AU91" s="22" t="s">
        <v>115</v>
      </c>
      <c r="BK91" s="173">
        <f>BK92+BK210</f>
        <v>0</v>
      </c>
    </row>
    <row r="92" spans="2:65" s="10" customFormat="1" ht="37.35" customHeight="1">
      <c r="B92" s="174"/>
      <c r="C92" s="175"/>
      <c r="D92" s="176" t="s">
        <v>76</v>
      </c>
      <c r="E92" s="177" t="s">
        <v>141</v>
      </c>
      <c r="F92" s="177" t="s">
        <v>142</v>
      </c>
      <c r="G92" s="175"/>
      <c r="H92" s="175"/>
      <c r="I92" s="178"/>
      <c r="J92" s="179">
        <f>BK92</f>
        <v>0</v>
      </c>
      <c r="K92" s="175"/>
      <c r="L92" s="180"/>
      <c r="M92" s="181"/>
      <c r="N92" s="182"/>
      <c r="O92" s="182"/>
      <c r="P92" s="183">
        <f>P93+P109+P119+P124+P161+P202+P208</f>
        <v>0</v>
      </c>
      <c r="Q92" s="182"/>
      <c r="R92" s="183">
        <f>R93+R109+R119+R124+R161+R202+R208</f>
        <v>49.954319140000003</v>
      </c>
      <c r="S92" s="182"/>
      <c r="T92" s="184">
        <f>T93+T109+T119+T124+T161+T202+T208</f>
        <v>14.745700000000001</v>
      </c>
      <c r="AR92" s="185" t="s">
        <v>25</v>
      </c>
      <c r="AT92" s="186" t="s">
        <v>76</v>
      </c>
      <c r="AU92" s="186" t="s">
        <v>77</v>
      </c>
      <c r="AY92" s="185" t="s">
        <v>143</v>
      </c>
      <c r="BK92" s="187">
        <f>BK93+BK109+BK119+BK124+BK161+BK202+BK208</f>
        <v>0</v>
      </c>
    </row>
    <row r="93" spans="2:65" s="10" customFormat="1" ht="19.899999999999999" customHeight="1">
      <c r="B93" s="174"/>
      <c r="C93" s="175"/>
      <c r="D93" s="176" t="s">
        <v>76</v>
      </c>
      <c r="E93" s="188" t="s">
        <v>25</v>
      </c>
      <c r="F93" s="188" t="s">
        <v>144</v>
      </c>
      <c r="G93" s="175"/>
      <c r="H93" s="175"/>
      <c r="I93" s="178"/>
      <c r="J93" s="189">
        <f>BK93</f>
        <v>0</v>
      </c>
      <c r="K93" s="175"/>
      <c r="L93" s="180"/>
      <c r="M93" s="181"/>
      <c r="N93" s="182"/>
      <c r="O93" s="182"/>
      <c r="P93" s="183">
        <f>SUM(P94:P108)</f>
        <v>0</v>
      </c>
      <c r="Q93" s="182"/>
      <c r="R93" s="183">
        <f>SUM(R94:R108)</f>
        <v>22.385999999999999</v>
      </c>
      <c r="S93" s="182"/>
      <c r="T93" s="184">
        <f>SUM(T94:T108)</f>
        <v>1.97</v>
      </c>
      <c r="AR93" s="185" t="s">
        <v>25</v>
      </c>
      <c r="AT93" s="186" t="s">
        <v>76</v>
      </c>
      <c r="AU93" s="186" t="s">
        <v>25</v>
      </c>
      <c r="AY93" s="185" t="s">
        <v>143</v>
      </c>
      <c r="BK93" s="187">
        <f>SUM(BK94:BK108)</f>
        <v>0</v>
      </c>
    </row>
    <row r="94" spans="2:65" s="1" customFormat="1" ht="51" customHeight="1">
      <c r="B94" s="39"/>
      <c r="C94" s="190" t="s">
        <v>25</v>
      </c>
      <c r="D94" s="190" t="s">
        <v>145</v>
      </c>
      <c r="E94" s="191" t="s">
        <v>598</v>
      </c>
      <c r="F94" s="192" t="s">
        <v>599</v>
      </c>
      <c r="G94" s="193" t="s">
        <v>148</v>
      </c>
      <c r="H94" s="194">
        <v>6</v>
      </c>
      <c r="I94" s="195"/>
      <c r="J94" s="196">
        <f>ROUND(I94*H94,2)</f>
        <v>0</v>
      </c>
      <c r="K94" s="192" t="s">
        <v>149</v>
      </c>
      <c r="L94" s="59"/>
      <c r="M94" s="197" t="s">
        <v>34</v>
      </c>
      <c r="N94" s="198" t="s">
        <v>48</v>
      </c>
      <c r="O94" s="40"/>
      <c r="P94" s="199">
        <f>O94*H94</f>
        <v>0</v>
      </c>
      <c r="Q94" s="199">
        <v>0</v>
      </c>
      <c r="R94" s="199">
        <f>Q94*H94</f>
        <v>0</v>
      </c>
      <c r="S94" s="199">
        <v>0.26</v>
      </c>
      <c r="T94" s="200">
        <f>S94*H94</f>
        <v>1.56</v>
      </c>
      <c r="AR94" s="22" t="s">
        <v>150</v>
      </c>
      <c r="AT94" s="22" t="s">
        <v>145</v>
      </c>
      <c r="AU94" s="22" t="s">
        <v>86</v>
      </c>
      <c r="AY94" s="22" t="s">
        <v>143</v>
      </c>
      <c r="BE94" s="201">
        <f>IF(N94="základní",J94,0)</f>
        <v>0</v>
      </c>
      <c r="BF94" s="201">
        <f>IF(N94="snížená",J94,0)</f>
        <v>0</v>
      </c>
      <c r="BG94" s="201">
        <f>IF(N94="zákl. přenesená",J94,0)</f>
        <v>0</v>
      </c>
      <c r="BH94" s="201">
        <f>IF(N94="sníž. přenesená",J94,0)</f>
        <v>0</v>
      </c>
      <c r="BI94" s="201">
        <f>IF(N94="nulová",J94,0)</f>
        <v>0</v>
      </c>
      <c r="BJ94" s="22" t="s">
        <v>25</v>
      </c>
      <c r="BK94" s="201">
        <f>ROUND(I94*H94,2)</f>
        <v>0</v>
      </c>
      <c r="BL94" s="22" t="s">
        <v>150</v>
      </c>
      <c r="BM94" s="22" t="s">
        <v>600</v>
      </c>
    </row>
    <row r="95" spans="2:65" s="11" customFormat="1" ht="13.5">
      <c r="B95" s="202"/>
      <c r="C95" s="203"/>
      <c r="D95" s="204" t="s">
        <v>152</v>
      </c>
      <c r="E95" s="205" t="s">
        <v>34</v>
      </c>
      <c r="F95" s="206" t="s">
        <v>601</v>
      </c>
      <c r="G95" s="203"/>
      <c r="H95" s="207">
        <v>6</v>
      </c>
      <c r="I95" s="208"/>
      <c r="J95" s="203"/>
      <c r="K95" s="203"/>
      <c r="L95" s="209"/>
      <c r="M95" s="210"/>
      <c r="N95" s="211"/>
      <c r="O95" s="211"/>
      <c r="P95" s="211"/>
      <c r="Q95" s="211"/>
      <c r="R95" s="211"/>
      <c r="S95" s="211"/>
      <c r="T95" s="212"/>
      <c r="AT95" s="213" t="s">
        <v>152</v>
      </c>
      <c r="AU95" s="213" t="s">
        <v>86</v>
      </c>
      <c r="AV95" s="11" t="s">
        <v>86</v>
      </c>
      <c r="AW95" s="11" t="s">
        <v>41</v>
      </c>
      <c r="AX95" s="11" t="s">
        <v>25</v>
      </c>
      <c r="AY95" s="213" t="s">
        <v>143</v>
      </c>
    </row>
    <row r="96" spans="2:65" s="1" customFormat="1" ht="38.25" customHeight="1">
      <c r="B96" s="39"/>
      <c r="C96" s="190" t="s">
        <v>86</v>
      </c>
      <c r="D96" s="190" t="s">
        <v>145</v>
      </c>
      <c r="E96" s="191" t="s">
        <v>159</v>
      </c>
      <c r="F96" s="192" t="s">
        <v>160</v>
      </c>
      <c r="G96" s="193" t="s">
        <v>161</v>
      </c>
      <c r="H96" s="194">
        <v>2</v>
      </c>
      <c r="I96" s="195"/>
      <c r="J96" s="196">
        <f>ROUND(I96*H96,2)</f>
        <v>0</v>
      </c>
      <c r="K96" s="192" t="s">
        <v>149</v>
      </c>
      <c r="L96" s="59"/>
      <c r="M96" s="197" t="s">
        <v>34</v>
      </c>
      <c r="N96" s="198" t="s">
        <v>48</v>
      </c>
      <c r="O96" s="40"/>
      <c r="P96" s="199">
        <f>O96*H96</f>
        <v>0</v>
      </c>
      <c r="Q96" s="199">
        <v>0</v>
      </c>
      <c r="R96" s="199">
        <f>Q96*H96</f>
        <v>0</v>
      </c>
      <c r="S96" s="199">
        <v>0.20499999999999999</v>
      </c>
      <c r="T96" s="200">
        <f>S96*H96</f>
        <v>0.41</v>
      </c>
      <c r="AR96" s="22" t="s">
        <v>150</v>
      </c>
      <c r="AT96" s="22" t="s">
        <v>145</v>
      </c>
      <c r="AU96" s="22" t="s">
        <v>86</v>
      </c>
      <c r="AY96" s="22" t="s">
        <v>143</v>
      </c>
      <c r="BE96" s="201">
        <f>IF(N96="základní",J96,0)</f>
        <v>0</v>
      </c>
      <c r="BF96" s="201">
        <f>IF(N96="snížená",J96,0)</f>
        <v>0</v>
      </c>
      <c r="BG96" s="201">
        <f>IF(N96="zákl. přenesená",J96,0)</f>
        <v>0</v>
      </c>
      <c r="BH96" s="201">
        <f>IF(N96="sníž. přenesená",J96,0)</f>
        <v>0</v>
      </c>
      <c r="BI96" s="201">
        <f>IF(N96="nulová",J96,0)</f>
        <v>0</v>
      </c>
      <c r="BJ96" s="22" t="s">
        <v>25</v>
      </c>
      <c r="BK96" s="201">
        <f>ROUND(I96*H96,2)</f>
        <v>0</v>
      </c>
      <c r="BL96" s="22" t="s">
        <v>150</v>
      </c>
      <c r="BM96" s="22" t="s">
        <v>602</v>
      </c>
    </row>
    <row r="97" spans="2:65" s="11" customFormat="1" ht="13.5">
      <c r="B97" s="202"/>
      <c r="C97" s="203"/>
      <c r="D97" s="204" t="s">
        <v>152</v>
      </c>
      <c r="E97" s="205" t="s">
        <v>34</v>
      </c>
      <c r="F97" s="206" t="s">
        <v>603</v>
      </c>
      <c r="G97" s="203"/>
      <c r="H97" s="207">
        <v>2</v>
      </c>
      <c r="I97" s="208"/>
      <c r="J97" s="203"/>
      <c r="K97" s="203"/>
      <c r="L97" s="209"/>
      <c r="M97" s="210"/>
      <c r="N97" s="211"/>
      <c r="O97" s="211"/>
      <c r="P97" s="211"/>
      <c r="Q97" s="211"/>
      <c r="R97" s="211"/>
      <c r="S97" s="211"/>
      <c r="T97" s="212"/>
      <c r="AT97" s="213" t="s">
        <v>152</v>
      </c>
      <c r="AU97" s="213" t="s">
        <v>86</v>
      </c>
      <c r="AV97" s="11" t="s">
        <v>86</v>
      </c>
      <c r="AW97" s="11" t="s">
        <v>41</v>
      </c>
      <c r="AX97" s="11" t="s">
        <v>25</v>
      </c>
      <c r="AY97" s="213" t="s">
        <v>143</v>
      </c>
    </row>
    <row r="98" spans="2:65" s="1" customFormat="1" ht="38.25" customHeight="1">
      <c r="B98" s="39"/>
      <c r="C98" s="190" t="s">
        <v>158</v>
      </c>
      <c r="D98" s="190" t="s">
        <v>145</v>
      </c>
      <c r="E98" s="191" t="s">
        <v>176</v>
      </c>
      <c r="F98" s="192" t="s">
        <v>177</v>
      </c>
      <c r="G98" s="193" t="s">
        <v>166</v>
      </c>
      <c r="H98" s="194">
        <v>12.42</v>
      </c>
      <c r="I98" s="195"/>
      <c r="J98" s="196">
        <f>ROUND(I98*H98,2)</f>
        <v>0</v>
      </c>
      <c r="K98" s="192" t="s">
        <v>149</v>
      </c>
      <c r="L98" s="59"/>
      <c r="M98" s="197" t="s">
        <v>34</v>
      </c>
      <c r="N98" s="198" t="s">
        <v>48</v>
      </c>
      <c r="O98" s="40"/>
      <c r="P98" s="199">
        <f>O98*H98</f>
        <v>0</v>
      </c>
      <c r="Q98" s="199">
        <v>0</v>
      </c>
      <c r="R98" s="199">
        <f>Q98*H98</f>
        <v>0</v>
      </c>
      <c r="S98" s="199">
        <v>0</v>
      </c>
      <c r="T98" s="200">
        <f>S98*H98</f>
        <v>0</v>
      </c>
      <c r="AR98" s="22" t="s">
        <v>150</v>
      </c>
      <c r="AT98" s="22" t="s">
        <v>145</v>
      </c>
      <c r="AU98" s="22" t="s">
        <v>86</v>
      </c>
      <c r="AY98" s="22" t="s">
        <v>143</v>
      </c>
      <c r="BE98" s="201">
        <f>IF(N98="základní",J98,0)</f>
        <v>0</v>
      </c>
      <c r="BF98" s="201">
        <f>IF(N98="snížená",J98,0)</f>
        <v>0</v>
      </c>
      <c r="BG98" s="201">
        <f>IF(N98="zákl. přenesená",J98,0)</f>
        <v>0</v>
      </c>
      <c r="BH98" s="201">
        <f>IF(N98="sníž. přenesená",J98,0)</f>
        <v>0</v>
      </c>
      <c r="BI98" s="201">
        <f>IF(N98="nulová",J98,0)</f>
        <v>0</v>
      </c>
      <c r="BJ98" s="22" t="s">
        <v>25</v>
      </c>
      <c r="BK98" s="201">
        <f>ROUND(I98*H98,2)</f>
        <v>0</v>
      </c>
      <c r="BL98" s="22" t="s">
        <v>150</v>
      </c>
      <c r="BM98" s="22" t="s">
        <v>604</v>
      </c>
    </row>
    <row r="99" spans="2:65" s="11" customFormat="1" ht="13.5">
      <c r="B99" s="202"/>
      <c r="C99" s="203"/>
      <c r="D99" s="204" t="s">
        <v>152</v>
      </c>
      <c r="E99" s="205" t="s">
        <v>34</v>
      </c>
      <c r="F99" s="206" t="s">
        <v>605</v>
      </c>
      <c r="G99" s="203"/>
      <c r="H99" s="207">
        <v>12.42</v>
      </c>
      <c r="I99" s="208"/>
      <c r="J99" s="203"/>
      <c r="K99" s="203"/>
      <c r="L99" s="209"/>
      <c r="M99" s="210"/>
      <c r="N99" s="211"/>
      <c r="O99" s="211"/>
      <c r="P99" s="211"/>
      <c r="Q99" s="211"/>
      <c r="R99" s="211"/>
      <c r="S99" s="211"/>
      <c r="T99" s="212"/>
      <c r="AT99" s="213" t="s">
        <v>152</v>
      </c>
      <c r="AU99" s="213" t="s">
        <v>86</v>
      </c>
      <c r="AV99" s="11" t="s">
        <v>86</v>
      </c>
      <c r="AW99" s="11" t="s">
        <v>41</v>
      </c>
      <c r="AX99" s="11" t="s">
        <v>25</v>
      </c>
      <c r="AY99" s="213" t="s">
        <v>143</v>
      </c>
    </row>
    <row r="100" spans="2:65" s="1" customFormat="1" ht="38.25" customHeight="1">
      <c r="B100" s="39"/>
      <c r="C100" s="190" t="s">
        <v>150</v>
      </c>
      <c r="D100" s="190" t="s">
        <v>145</v>
      </c>
      <c r="E100" s="191" t="s">
        <v>181</v>
      </c>
      <c r="F100" s="192" t="s">
        <v>182</v>
      </c>
      <c r="G100" s="193" t="s">
        <v>166</v>
      </c>
      <c r="H100" s="194">
        <v>12.42</v>
      </c>
      <c r="I100" s="195"/>
      <c r="J100" s="196">
        <f>ROUND(I100*H100,2)</f>
        <v>0</v>
      </c>
      <c r="K100" s="192" t="s">
        <v>149</v>
      </c>
      <c r="L100" s="59"/>
      <c r="M100" s="197" t="s">
        <v>34</v>
      </c>
      <c r="N100" s="198" t="s">
        <v>48</v>
      </c>
      <c r="O100" s="40"/>
      <c r="P100" s="199">
        <f>O100*H100</f>
        <v>0</v>
      </c>
      <c r="Q100" s="199">
        <v>0</v>
      </c>
      <c r="R100" s="199">
        <f>Q100*H100</f>
        <v>0</v>
      </c>
      <c r="S100" s="199">
        <v>0</v>
      </c>
      <c r="T100" s="200">
        <f>S100*H100</f>
        <v>0</v>
      </c>
      <c r="AR100" s="22" t="s">
        <v>150</v>
      </c>
      <c r="AT100" s="22" t="s">
        <v>145</v>
      </c>
      <c r="AU100" s="22" t="s">
        <v>86</v>
      </c>
      <c r="AY100" s="22" t="s">
        <v>143</v>
      </c>
      <c r="BE100" s="201">
        <f>IF(N100="základní",J100,0)</f>
        <v>0</v>
      </c>
      <c r="BF100" s="201">
        <f>IF(N100="snížená",J100,0)</f>
        <v>0</v>
      </c>
      <c r="BG100" s="201">
        <f>IF(N100="zákl. přenesená",J100,0)</f>
        <v>0</v>
      </c>
      <c r="BH100" s="201">
        <f>IF(N100="sníž. přenesená",J100,0)</f>
        <v>0</v>
      </c>
      <c r="BI100" s="201">
        <f>IF(N100="nulová",J100,0)</f>
        <v>0</v>
      </c>
      <c r="BJ100" s="22" t="s">
        <v>25</v>
      </c>
      <c r="BK100" s="201">
        <f>ROUND(I100*H100,2)</f>
        <v>0</v>
      </c>
      <c r="BL100" s="22" t="s">
        <v>150</v>
      </c>
      <c r="BM100" s="22" t="s">
        <v>606</v>
      </c>
    </row>
    <row r="101" spans="2:65" s="1" customFormat="1" ht="38.25" customHeight="1">
      <c r="B101" s="39"/>
      <c r="C101" s="190" t="s">
        <v>171</v>
      </c>
      <c r="D101" s="190" t="s">
        <v>145</v>
      </c>
      <c r="E101" s="191" t="s">
        <v>185</v>
      </c>
      <c r="F101" s="192" t="s">
        <v>186</v>
      </c>
      <c r="G101" s="193" t="s">
        <v>166</v>
      </c>
      <c r="H101" s="194">
        <v>12.42</v>
      </c>
      <c r="I101" s="195"/>
      <c r="J101" s="196">
        <f>ROUND(I101*H101,2)</f>
        <v>0</v>
      </c>
      <c r="K101" s="192" t="s">
        <v>149</v>
      </c>
      <c r="L101" s="59"/>
      <c r="M101" s="197" t="s">
        <v>34</v>
      </c>
      <c r="N101" s="198" t="s">
        <v>48</v>
      </c>
      <c r="O101" s="40"/>
      <c r="P101" s="199">
        <f>O101*H101</f>
        <v>0</v>
      </c>
      <c r="Q101" s="199">
        <v>0</v>
      </c>
      <c r="R101" s="199">
        <f>Q101*H101</f>
        <v>0</v>
      </c>
      <c r="S101" s="199">
        <v>0</v>
      </c>
      <c r="T101" s="200">
        <f>S101*H101</f>
        <v>0</v>
      </c>
      <c r="AR101" s="22" t="s">
        <v>150</v>
      </c>
      <c r="AT101" s="22" t="s">
        <v>145</v>
      </c>
      <c r="AU101" s="22" t="s">
        <v>86</v>
      </c>
      <c r="AY101" s="22" t="s">
        <v>143</v>
      </c>
      <c r="BE101" s="201">
        <f>IF(N101="základní",J101,0)</f>
        <v>0</v>
      </c>
      <c r="BF101" s="201">
        <f>IF(N101="snížená",J101,0)</f>
        <v>0</v>
      </c>
      <c r="BG101" s="201">
        <f>IF(N101="zákl. přenesená",J101,0)</f>
        <v>0</v>
      </c>
      <c r="BH101" s="201">
        <f>IF(N101="sníž. přenesená",J101,0)</f>
        <v>0</v>
      </c>
      <c r="BI101" s="201">
        <f>IF(N101="nulová",J101,0)</f>
        <v>0</v>
      </c>
      <c r="BJ101" s="22" t="s">
        <v>25</v>
      </c>
      <c r="BK101" s="201">
        <f>ROUND(I101*H101,2)</f>
        <v>0</v>
      </c>
      <c r="BL101" s="22" t="s">
        <v>150</v>
      </c>
      <c r="BM101" s="22" t="s">
        <v>607</v>
      </c>
    </row>
    <row r="102" spans="2:65" s="11" customFormat="1" ht="13.5">
      <c r="B102" s="202"/>
      <c r="C102" s="203"/>
      <c r="D102" s="204" t="s">
        <v>152</v>
      </c>
      <c r="E102" s="205" t="s">
        <v>34</v>
      </c>
      <c r="F102" s="206" t="s">
        <v>605</v>
      </c>
      <c r="G102" s="203"/>
      <c r="H102" s="207">
        <v>12.42</v>
      </c>
      <c r="I102" s="208"/>
      <c r="J102" s="203"/>
      <c r="K102" s="203"/>
      <c r="L102" s="209"/>
      <c r="M102" s="210"/>
      <c r="N102" s="211"/>
      <c r="O102" s="211"/>
      <c r="P102" s="211"/>
      <c r="Q102" s="211"/>
      <c r="R102" s="211"/>
      <c r="S102" s="211"/>
      <c r="T102" s="212"/>
      <c r="AT102" s="213" t="s">
        <v>152</v>
      </c>
      <c r="AU102" s="213" t="s">
        <v>86</v>
      </c>
      <c r="AV102" s="11" t="s">
        <v>86</v>
      </c>
      <c r="AW102" s="11" t="s">
        <v>41</v>
      </c>
      <c r="AX102" s="11" t="s">
        <v>25</v>
      </c>
      <c r="AY102" s="213" t="s">
        <v>143</v>
      </c>
    </row>
    <row r="103" spans="2:65" s="1" customFormat="1" ht="16.5" customHeight="1">
      <c r="B103" s="39"/>
      <c r="C103" s="190" t="s">
        <v>175</v>
      </c>
      <c r="D103" s="190" t="s">
        <v>145</v>
      </c>
      <c r="E103" s="191" t="s">
        <v>190</v>
      </c>
      <c r="F103" s="192" t="s">
        <v>191</v>
      </c>
      <c r="G103" s="193" t="s">
        <v>192</v>
      </c>
      <c r="H103" s="194">
        <v>22.356000000000002</v>
      </c>
      <c r="I103" s="195"/>
      <c r="J103" s="196">
        <f>ROUND(I103*H103,2)</f>
        <v>0</v>
      </c>
      <c r="K103" s="192" t="s">
        <v>149</v>
      </c>
      <c r="L103" s="59"/>
      <c r="M103" s="197" t="s">
        <v>34</v>
      </c>
      <c r="N103" s="198" t="s">
        <v>48</v>
      </c>
      <c r="O103" s="40"/>
      <c r="P103" s="199">
        <f>O103*H103</f>
        <v>0</v>
      </c>
      <c r="Q103" s="199">
        <v>0</v>
      </c>
      <c r="R103" s="199">
        <f>Q103*H103</f>
        <v>0</v>
      </c>
      <c r="S103" s="199">
        <v>0</v>
      </c>
      <c r="T103" s="200">
        <f>S103*H103</f>
        <v>0</v>
      </c>
      <c r="AR103" s="22" t="s">
        <v>150</v>
      </c>
      <c r="AT103" s="22" t="s">
        <v>145</v>
      </c>
      <c r="AU103" s="22" t="s">
        <v>86</v>
      </c>
      <c r="AY103" s="22" t="s">
        <v>143</v>
      </c>
      <c r="BE103" s="201">
        <f>IF(N103="základní",J103,0)</f>
        <v>0</v>
      </c>
      <c r="BF103" s="201">
        <f>IF(N103="snížená",J103,0)</f>
        <v>0</v>
      </c>
      <c r="BG103" s="201">
        <f>IF(N103="zákl. přenesená",J103,0)</f>
        <v>0</v>
      </c>
      <c r="BH103" s="201">
        <f>IF(N103="sníž. přenesená",J103,0)</f>
        <v>0</v>
      </c>
      <c r="BI103" s="201">
        <f>IF(N103="nulová",J103,0)</f>
        <v>0</v>
      </c>
      <c r="BJ103" s="22" t="s">
        <v>25</v>
      </c>
      <c r="BK103" s="201">
        <f>ROUND(I103*H103,2)</f>
        <v>0</v>
      </c>
      <c r="BL103" s="22" t="s">
        <v>150</v>
      </c>
      <c r="BM103" s="22" t="s">
        <v>608</v>
      </c>
    </row>
    <row r="104" spans="2:65" s="11" customFormat="1" ht="13.5">
      <c r="B104" s="202"/>
      <c r="C104" s="203"/>
      <c r="D104" s="204" t="s">
        <v>152</v>
      </c>
      <c r="E104" s="205" t="s">
        <v>34</v>
      </c>
      <c r="F104" s="206" t="s">
        <v>609</v>
      </c>
      <c r="G104" s="203"/>
      <c r="H104" s="207">
        <v>22.356000000000002</v>
      </c>
      <c r="I104" s="208"/>
      <c r="J104" s="203"/>
      <c r="K104" s="203"/>
      <c r="L104" s="209"/>
      <c r="M104" s="210"/>
      <c r="N104" s="211"/>
      <c r="O104" s="211"/>
      <c r="P104" s="211"/>
      <c r="Q104" s="211"/>
      <c r="R104" s="211"/>
      <c r="S104" s="211"/>
      <c r="T104" s="212"/>
      <c r="AT104" s="213" t="s">
        <v>152</v>
      </c>
      <c r="AU104" s="213" t="s">
        <v>86</v>
      </c>
      <c r="AV104" s="11" t="s">
        <v>86</v>
      </c>
      <c r="AW104" s="11" t="s">
        <v>41</v>
      </c>
      <c r="AX104" s="11" t="s">
        <v>25</v>
      </c>
      <c r="AY104" s="213" t="s">
        <v>143</v>
      </c>
    </row>
    <row r="105" spans="2:65" s="1" customFormat="1" ht="25.5" customHeight="1">
      <c r="B105" s="39"/>
      <c r="C105" s="190" t="s">
        <v>180</v>
      </c>
      <c r="D105" s="190" t="s">
        <v>145</v>
      </c>
      <c r="E105" s="191" t="s">
        <v>195</v>
      </c>
      <c r="F105" s="192" t="s">
        <v>196</v>
      </c>
      <c r="G105" s="193" t="s">
        <v>166</v>
      </c>
      <c r="H105" s="194">
        <v>10.66</v>
      </c>
      <c r="I105" s="195"/>
      <c r="J105" s="196">
        <f>ROUND(I105*H105,2)</f>
        <v>0</v>
      </c>
      <c r="K105" s="192" t="s">
        <v>149</v>
      </c>
      <c r="L105" s="59"/>
      <c r="M105" s="197" t="s">
        <v>34</v>
      </c>
      <c r="N105" s="198" t="s">
        <v>48</v>
      </c>
      <c r="O105" s="40"/>
      <c r="P105" s="199">
        <f>O105*H105</f>
        <v>0</v>
      </c>
      <c r="Q105" s="199">
        <v>0</v>
      </c>
      <c r="R105" s="199">
        <f>Q105*H105</f>
        <v>0</v>
      </c>
      <c r="S105" s="199">
        <v>0</v>
      </c>
      <c r="T105" s="200">
        <f>S105*H105</f>
        <v>0</v>
      </c>
      <c r="AR105" s="22" t="s">
        <v>150</v>
      </c>
      <c r="AT105" s="22" t="s">
        <v>145</v>
      </c>
      <c r="AU105" s="22" t="s">
        <v>86</v>
      </c>
      <c r="AY105" s="22" t="s">
        <v>143</v>
      </c>
      <c r="BE105" s="201">
        <f>IF(N105="základní",J105,0)</f>
        <v>0</v>
      </c>
      <c r="BF105" s="201">
        <f>IF(N105="snížená",J105,0)</f>
        <v>0</v>
      </c>
      <c r="BG105" s="201">
        <f>IF(N105="zákl. přenesená",J105,0)</f>
        <v>0</v>
      </c>
      <c r="BH105" s="201">
        <f>IF(N105="sníž. přenesená",J105,0)</f>
        <v>0</v>
      </c>
      <c r="BI105" s="201">
        <f>IF(N105="nulová",J105,0)</f>
        <v>0</v>
      </c>
      <c r="BJ105" s="22" t="s">
        <v>25</v>
      </c>
      <c r="BK105" s="201">
        <f>ROUND(I105*H105,2)</f>
        <v>0</v>
      </c>
      <c r="BL105" s="22" t="s">
        <v>150</v>
      </c>
      <c r="BM105" s="22" t="s">
        <v>610</v>
      </c>
    </row>
    <row r="106" spans="2:65" s="11" customFormat="1" ht="13.5">
      <c r="B106" s="202"/>
      <c r="C106" s="203"/>
      <c r="D106" s="204" t="s">
        <v>152</v>
      </c>
      <c r="E106" s="205" t="s">
        <v>34</v>
      </c>
      <c r="F106" s="206" t="s">
        <v>611</v>
      </c>
      <c r="G106" s="203"/>
      <c r="H106" s="207">
        <v>10.66</v>
      </c>
      <c r="I106" s="208"/>
      <c r="J106" s="203"/>
      <c r="K106" s="203"/>
      <c r="L106" s="209"/>
      <c r="M106" s="210"/>
      <c r="N106" s="211"/>
      <c r="O106" s="211"/>
      <c r="P106" s="211"/>
      <c r="Q106" s="211"/>
      <c r="R106" s="211"/>
      <c r="S106" s="211"/>
      <c r="T106" s="212"/>
      <c r="AT106" s="213" t="s">
        <v>152</v>
      </c>
      <c r="AU106" s="213" t="s">
        <v>86</v>
      </c>
      <c r="AV106" s="11" t="s">
        <v>86</v>
      </c>
      <c r="AW106" s="11" t="s">
        <v>41</v>
      </c>
      <c r="AX106" s="11" t="s">
        <v>25</v>
      </c>
      <c r="AY106" s="213" t="s">
        <v>143</v>
      </c>
    </row>
    <row r="107" spans="2:65" s="1" customFormat="1" ht="25.5" customHeight="1">
      <c r="B107" s="39"/>
      <c r="C107" s="225" t="s">
        <v>184</v>
      </c>
      <c r="D107" s="225" t="s">
        <v>205</v>
      </c>
      <c r="E107" s="226" t="s">
        <v>426</v>
      </c>
      <c r="F107" s="227" t="s">
        <v>427</v>
      </c>
      <c r="G107" s="228" t="s">
        <v>192</v>
      </c>
      <c r="H107" s="229">
        <v>22.385999999999999</v>
      </c>
      <c r="I107" s="230"/>
      <c r="J107" s="231">
        <f>ROUND(I107*H107,2)</f>
        <v>0</v>
      </c>
      <c r="K107" s="227" t="s">
        <v>149</v>
      </c>
      <c r="L107" s="232"/>
      <c r="M107" s="233" t="s">
        <v>34</v>
      </c>
      <c r="N107" s="234" t="s">
        <v>48</v>
      </c>
      <c r="O107" s="40"/>
      <c r="P107" s="199">
        <f>O107*H107</f>
        <v>0</v>
      </c>
      <c r="Q107" s="199">
        <v>1</v>
      </c>
      <c r="R107" s="199">
        <f>Q107*H107</f>
        <v>22.385999999999999</v>
      </c>
      <c r="S107" s="199">
        <v>0</v>
      </c>
      <c r="T107" s="200">
        <f>S107*H107</f>
        <v>0</v>
      </c>
      <c r="AR107" s="22" t="s">
        <v>184</v>
      </c>
      <c r="AT107" s="22" t="s">
        <v>205</v>
      </c>
      <c r="AU107" s="22" t="s">
        <v>86</v>
      </c>
      <c r="AY107" s="22" t="s">
        <v>143</v>
      </c>
      <c r="BE107" s="201">
        <f>IF(N107="základní",J107,0)</f>
        <v>0</v>
      </c>
      <c r="BF107" s="201">
        <f>IF(N107="snížená",J107,0)</f>
        <v>0</v>
      </c>
      <c r="BG107" s="201">
        <f>IF(N107="zákl. přenesená",J107,0)</f>
        <v>0</v>
      </c>
      <c r="BH107" s="201">
        <f>IF(N107="sníž. přenesená",J107,0)</f>
        <v>0</v>
      </c>
      <c r="BI107" s="201">
        <f>IF(N107="nulová",J107,0)</f>
        <v>0</v>
      </c>
      <c r="BJ107" s="22" t="s">
        <v>25</v>
      </c>
      <c r="BK107" s="201">
        <f>ROUND(I107*H107,2)</f>
        <v>0</v>
      </c>
      <c r="BL107" s="22" t="s">
        <v>150</v>
      </c>
      <c r="BM107" s="22" t="s">
        <v>612</v>
      </c>
    </row>
    <row r="108" spans="2:65" s="11" customFormat="1" ht="13.5">
      <c r="B108" s="202"/>
      <c r="C108" s="203"/>
      <c r="D108" s="204" t="s">
        <v>152</v>
      </c>
      <c r="E108" s="205" t="s">
        <v>34</v>
      </c>
      <c r="F108" s="206" t="s">
        <v>613</v>
      </c>
      <c r="G108" s="203"/>
      <c r="H108" s="207">
        <v>22.385999999999999</v>
      </c>
      <c r="I108" s="208"/>
      <c r="J108" s="203"/>
      <c r="K108" s="203"/>
      <c r="L108" s="209"/>
      <c r="M108" s="210"/>
      <c r="N108" s="211"/>
      <c r="O108" s="211"/>
      <c r="P108" s="211"/>
      <c r="Q108" s="211"/>
      <c r="R108" s="211"/>
      <c r="S108" s="211"/>
      <c r="T108" s="212"/>
      <c r="AT108" s="213" t="s">
        <v>152</v>
      </c>
      <c r="AU108" s="213" t="s">
        <v>86</v>
      </c>
      <c r="AV108" s="11" t="s">
        <v>86</v>
      </c>
      <c r="AW108" s="11" t="s">
        <v>41</v>
      </c>
      <c r="AX108" s="11" t="s">
        <v>25</v>
      </c>
      <c r="AY108" s="213" t="s">
        <v>143</v>
      </c>
    </row>
    <row r="109" spans="2:65" s="10" customFormat="1" ht="29.85" customHeight="1">
      <c r="B109" s="174"/>
      <c r="C109" s="175"/>
      <c r="D109" s="176" t="s">
        <v>76</v>
      </c>
      <c r="E109" s="188" t="s">
        <v>86</v>
      </c>
      <c r="F109" s="188" t="s">
        <v>223</v>
      </c>
      <c r="G109" s="175"/>
      <c r="H109" s="175"/>
      <c r="I109" s="178"/>
      <c r="J109" s="189">
        <f>BK109</f>
        <v>0</v>
      </c>
      <c r="K109" s="175"/>
      <c r="L109" s="180"/>
      <c r="M109" s="181"/>
      <c r="N109" s="182"/>
      <c r="O109" s="182"/>
      <c r="P109" s="183">
        <f>SUM(P110:P118)</f>
        <v>0</v>
      </c>
      <c r="Q109" s="182"/>
      <c r="R109" s="183">
        <f>SUM(R110:R118)</f>
        <v>6.6769191999999995</v>
      </c>
      <c r="S109" s="182"/>
      <c r="T109" s="184">
        <f>SUM(T110:T118)</f>
        <v>0</v>
      </c>
      <c r="AR109" s="185" t="s">
        <v>25</v>
      </c>
      <c r="AT109" s="186" t="s">
        <v>76</v>
      </c>
      <c r="AU109" s="186" t="s">
        <v>25</v>
      </c>
      <c r="AY109" s="185" t="s">
        <v>143</v>
      </c>
      <c r="BK109" s="187">
        <f>SUM(BK110:BK118)</f>
        <v>0</v>
      </c>
    </row>
    <row r="110" spans="2:65" s="1" customFormat="1" ht="25.5" customHeight="1">
      <c r="B110" s="39"/>
      <c r="C110" s="190" t="s">
        <v>189</v>
      </c>
      <c r="D110" s="190" t="s">
        <v>145</v>
      </c>
      <c r="E110" s="191" t="s">
        <v>614</v>
      </c>
      <c r="F110" s="192" t="s">
        <v>615</v>
      </c>
      <c r="G110" s="193" t="s">
        <v>166</v>
      </c>
      <c r="H110" s="194">
        <v>2.86</v>
      </c>
      <c r="I110" s="195"/>
      <c r="J110" s="196">
        <f>ROUND(I110*H110,2)</f>
        <v>0</v>
      </c>
      <c r="K110" s="192" t="s">
        <v>34</v>
      </c>
      <c r="L110" s="59"/>
      <c r="M110" s="197" t="s">
        <v>34</v>
      </c>
      <c r="N110" s="198" t="s">
        <v>48</v>
      </c>
      <c r="O110" s="40"/>
      <c r="P110" s="199">
        <f>O110*H110</f>
        <v>0</v>
      </c>
      <c r="Q110" s="199">
        <v>1.63</v>
      </c>
      <c r="R110" s="199">
        <f>Q110*H110</f>
        <v>4.6617999999999995</v>
      </c>
      <c r="S110" s="199">
        <v>0</v>
      </c>
      <c r="T110" s="200">
        <f>S110*H110</f>
        <v>0</v>
      </c>
      <c r="AR110" s="22" t="s">
        <v>150</v>
      </c>
      <c r="AT110" s="22" t="s">
        <v>145</v>
      </c>
      <c r="AU110" s="22" t="s">
        <v>86</v>
      </c>
      <c r="AY110" s="22" t="s">
        <v>143</v>
      </c>
      <c r="BE110" s="201">
        <f>IF(N110="základní",J110,0)</f>
        <v>0</v>
      </c>
      <c r="BF110" s="201">
        <f>IF(N110="snížená",J110,0)</f>
        <v>0</v>
      </c>
      <c r="BG110" s="201">
        <f>IF(N110="zákl. přenesená",J110,0)</f>
        <v>0</v>
      </c>
      <c r="BH110" s="201">
        <f>IF(N110="sníž. přenesená",J110,0)</f>
        <v>0</v>
      </c>
      <c r="BI110" s="201">
        <f>IF(N110="nulová",J110,0)</f>
        <v>0</v>
      </c>
      <c r="BJ110" s="22" t="s">
        <v>25</v>
      </c>
      <c r="BK110" s="201">
        <f>ROUND(I110*H110,2)</f>
        <v>0</v>
      </c>
      <c r="BL110" s="22" t="s">
        <v>150</v>
      </c>
      <c r="BM110" s="22" t="s">
        <v>616</v>
      </c>
    </row>
    <row r="111" spans="2:65" s="11" customFormat="1" ht="13.5">
      <c r="B111" s="202"/>
      <c r="C111" s="203"/>
      <c r="D111" s="204" t="s">
        <v>152</v>
      </c>
      <c r="E111" s="205" t="s">
        <v>34</v>
      </c>
      <c r="F111" s="206" t="s">
        <v>617</v>
      </c>
      <c r="G111" s="203"/>
      <c r="H111" s="207">
        <v>2.86</v>
      </c>
      <c r="I111" s="208"/>
      <c r="J111" s="203"/>
      <c r="K111" s="203"/>
      <c r="L111" s="209"/>
      <c r="M111" s="210"/>
      <c r="N111" s="211"/>
      <c r="O111" s="211"/>
      <c r="P111" s="211"/>
      <c r="Q111" s="211"/>
      <c r="R111" s="211"/>
      <c r="S111" s="211"/>
      <c r="T111" s="212"/>
      <c r="AT111" s="213" t="s">
        <v>152</v>
      </c>
      <c r="AU111" s="213" t="s">
        <v>86</v>
      </c>
      <c r="AV111" s="11" t="s">
        <v>86</v>
      </c>
      <c r="AW111" s="11" t="s">
        <v>41</v>
      </c>
      <c r="AX111" s="11" t="s">
        <v>25</v>
      </c>
      <c r="AY111" s="213" t="s">
        <v>143</v>
      </c>
    </row>
    <row r="112" spans="2:65" s="1" customFormat="1" ht="25.5" customHeight="1">
      <c r="B112" s="39"/>
      <c r="C112" s="190" t="s">
        <v>30</v>
      </c>
      <c r="D112" s="190" t="s">
        <v>145</v>
      </c>
      <c r="E112" s="191" t="s">
        <v>225</v>
      </c>
      <c r="F112" s="192" t="s">
        <v>226</v>
      </c>
      <c r="G112" s="193" t="s">
        <v>148</v>
      </c>
      <c r="H112" s="194">
        <v>40</v>
      </c>
      <c r="I112" s="195"/>
      <c r="J112" s="196">
        <f>ROUND(I112*H112,2)</f>
        <v>0</v>
      </c>
      <c r="K112" s="192" t="s">
        <v>149</v>
      </c>
      <c r="L112" s="59"/>
      <c r="M112" s="197" t="s">
        <v>34</v>
      </c>
      <c r="N112" s="198" t="s">
        <v>48</v>
      </c>
      <c r="O112" s="40"/>
      <c r="P112" s="199">
        <f>O112*H112</f>
        <v>0</v>
      </c>
      <c r="Q112" s="199">
        <v>1.7000000000000001E-4</v>
      </c>
      <c r="R112" s="199">
        <f>Q112*H112</f>
        <v>6.8000000000000005E-3</v>
      </c>
      <c r="S112" s="199">
        <v>0</v>
      </c>
      <c r="T112" s="200">
        <f>S112*H112</f>
        <v>0</v>
      </c>
      <c r="AR112" s="22" t="s">
        <v>150</v>
      </c>
      <c r="AT112" s="22" t="s">
        <v>145</v>
      </c>
      <c r="AU112" s="22" t="s">
        <v>86</v>
      </c>
      <c r="AY112" s="22" t="s">
        <v>143</v>
      </c>
      <c r="BE112" s="201">
        <f>IF(N112="základní",J112,0)</f>
        <v>0</v>
      </c>
      <c r="BF112" s="201">
        <f>IF(N112="snížená",J112,0)</f>
        <v>0</v>
      </c>
      <c r="BG112" s="201">
        <f>IF(N112="zákl. přenesená",J112,0)</f>
        <v>0</v>
      </c>
      <c r="BH112" s="201">
        <f>IF(N112="sníž. přenesená",J112,0)</f>
        <v>0</v>
      </c>
      <c r="BI112" s="201">
        <f>IF(N112="nulová",J112,0)</f>
        <v>0</v>
      </c>
      <c r="BJ112" s="22" t="s">
        <v>25</v>
      </c>
      <c r="BK112" s="201">
        <f>ROUND(I112*H112,2)</f>
        <v>0</v>
      </c>
      <c r="BL112" s="22" t="s">
        <v>150</v>
      </c>
      <c r="BM112" s="22" t="s">
        <v>618</v>
      </c>
    </row>
    <row r="113" spans="2:65" s="11" customFormat="1" ht="13.5">
      <c r="B113" s="202"/>
      <c r="C113" s="203"/>
      <c r="D113" s="204" t="s">
        <v>152</v>
      </c>
      <c r="E113" s="205" t="s">
        <v>34</v>
      </c>
      <c r="F113" s="206" t="s">
        <v>619</v>
      </c>
      <c r="G113" s="203"/>
      <c r="H113" s="207">
        <v>40</v>
      </c>
      <c r="I113" s="208"/>
      <c r="J113" s="203"/>
      <c r="K113" s="203"/>
      <c r="L113" s="209"/>
      <c r="M113" s="210"/>
      <c r="N113" s="211"/>
      <c r="O113" s="211"/>
      <c r="P113" s="211"/>
      <c r="Q113" s="211"/>
      <c r="R113" s="211"/>
      <c r="S113" s="211"/>
      <c r="T113" s="212"/>
      <c r="AT113" s="213" t="s">
        <v>152</v>
      </c>
      <c r="AU113" s="213" t="s">
        <v>86</v>
      </c>
      <c r="AV113" s="11" t="s">
        <v>86</v>
      </c>
      <c r="AW113" s="11" t="s">
        <v>41</v>
      </c>
      <c r="AX113" s="11" t="s">
        <v>25</v>
      </c>
      <c r="AY113" s="213" t="s">
        <v>143</v>
      </c>
    </row>
    <row r="114" spans="2:65" s="1" customFormat="1" ht="25.5" customHeight="1">
      <c r="B114" s="39"/>
      <c r="C114" s="225" t="s">
        <v>199</v>
      </c>
      <c r="D114" s="225" t="s">
        <v>205</v>
      </c>
      <c r="E114" s="226" t="s">
        <v>230</v>
      </c>
      <c r="F114" s="227" t="s">
        <v>620</v>
      </c>
      <c r="G114" s="228" t="s">
        <v>148</v>
      </c>
      <c r="H114" s="229">
        <v>40</v>
      </c>
      <c r="I114" s="230"/>
      <c r="J114" s="231">
        <f>ROUND(I114*H114,2)</f>
        <v>0</v>
      </c>
      <c r="K114" s="227" t="s">
        <v>149</v>
      </c>
      <c r="L114" s="232"/>
      <c r="M114" s="233" t="s">
        <v>34</v>
      </c>
      <c r="N114" s="234" t="s">
        <v>48</v>
      </c>
      <c r="O114" s="40"/>
      <c r="P114" s="199">
        <f>O114*H114</f>
        <v>0</v>
      </c>
      <c r="Q114" s="199">
        <v>2.5000000000000001E-4</v>
      </c>
      <c r="R114" s="199">
        <f>Q114*H114</f>
        <v>0.01</v>
      </c>
      <c r="S114" s="199">
        <v>0</v>
      </c>
      <c r="T114" s="200">
        <f>S114*H114</f>
        <v>0</v>
      </c>
      <c r="AR114" s="22" t="s">
        <v>184</v>
      </c>
      <c r="AT114" s="22" t="s">
        <v>205</v>
      </c>
      <c r="AU114" s="22" t="s">
        <v>86</v>
      </c>
      <c r="AY114" s="22" t="s">
        <v>143</v>
      </c>
      <c r="BE114" s="201">
        <f>IF(N114="základní",J114,0)</f>
        <v>0</v>
      </c>
      <c r="BF114" s="201">
        <f>IF(N114="snížená",J114,0)</f>
        <v>0</v>
      </c>
      <c r="BG114" s="201">
        <f>IF(N114="zákl. přenesená",J114,0)</f>
        <v>0</v>
      </c>
      <c r="BH114" s="201">
        <f>IF(N114="sníž. přenesená",J114,0)</f>
        <v>0</v>
      </c>
      <c r="BI114" s="201">
        <f>IF(N114="nulová",J114,0)</f>
        <v>0</v>
      </c>
      <c r="BJ114" s="22" t="s">
        <v>25</v>
      </c>
      <c r="BK114" s="201">
        <f>ROUND(I114*H114,2)</f>
        <v>0</v>
      </c>
      <c r="BL114" s="22" t="s">
        <v>150</v>
      </c>
      <c r="BM114" s="22" t="s">
        <v>621</v>
      </c>
    </row>
    <row r="115" spans="2:65" s="1" customFormat="1" ht="16.5" customHeight="1">
      <c r="B115" s="39"/>
      <c r="C115" s="190" t="s">
        <v>204</v>
      </c>
      <c r="D115" s="190" t="s">
        <v>145</v>
      </c>
      <c r="E115" s="191" t="s">
        <v>622</v>
      </c>
      <c r="F115" s="192" t="s">
        <v>623</v>
      </c>
      <c r="G115" s="193" t="s">
        <v>166</v>
      </c>
      <c r="H115" s="194">
        <v>0.88</v>
      </c>
      <c r="I115" s="195"/>
      <c r="J115" s="196">
        <f>ROUND(I115*H115,2)</f>
        <v>0</v>
      </c>
      <c r="K115" s="192" t="s">
        <v>149</v>
      </c>
      <c r="L115" s="59"/>
      <c r="M115" s="197" t="s">
        <v>34</v>
      </c>
      <c r="N115" s="198" t="s">
        <v>48</v>
      </c>
      <c r="O115" s="40"/>
      <c r="P115" s="199">
        <f>O115*H115</f>
        <v>0</v>
      </c>
      <c r="Q115" s="199">
        <v>2.2563399999999998</v>
      </c>
      <c r="R115" s="199">
        <f>Q115*H115</f>
        <v>1.9855791999999999</v>
      </c>
      <c r="S115" s="199">
        <v>0</v>
      </c>
      <c r="T115" s="200">
        <f>S115*H115</f>
        <v>0</v>
      </c>
      <c r="AR115" s="22" t="s">
        <v>150</v>
      </c>
      <c r="AT115" s="22" t="s">
        <v>145</v>
      </c>
      <c r="AU115" s="22" t="s">
        <v>86</v>
      </c>
      <c r="AY115" s="22" t="s">
        <v>143</v>
      </c>
      <c r="BE115" s="201">
        <f>IF(N115="základní",J115,0)</f>
        <v>0</v>
      </c>
      <c r="BF115" s="201">
        <f>IF(N115="snížená",J115,0)</f>
        <v>0</v>
      </c>
      <c r="BG115" s="201">
        <f>IF(N115="zákl. přenesená",J115,0)</f>
        <v>0</v>
      </c>
      <c r="BH115" s="201">
        <f>IF(N115="sníž. přenesená",J115,0)</f>
        <v>0</v>
      </c>
      <c r="BI115" s="201">
        <f>IF(N115="nulová",J115,0)</f>
        <v>0</v>
      </c>
      <c r="BJ115" s="22" t="s">
        <v>25</v>
      </c>
      <c r="BK115" s="201">
        <f>ROUND(I115*H115,2)</f>
        <v>0</v>
      </c>
      <c r="BL115" s="22" t="s">
        <v>150</v>
      </c>
      <c r="BM115" s="22" t="s">
        <v>624</v>
      </c>
    </row>
    <row r="116" spans="2:65" s="11" customFormat="1" ht="13.5">
      <c r="B116" s="202"/>
      <c r="C116" s="203"/>
      <c r="D116" s="204" t="s">
        <v>152</v>
      </c>
      <c r="E116" s="205" t="s">
        <v>34</v>
      </c>
      <c r="F116" s="206" t="s">
        <v>625</v>
      </c>
      <c r="G116" s="203"/>
      <c r="H116" s="207">
        <v>0.88</v>
      </c>
      <c r="I116" s="208"/>
      <c r="J116" s="203"/>
      <c r="K116" s="203"/>
      <c r="L116" s="209"/>
      <c r="M116" s="210"/>
      <c r="N116" s="211"/>
      <c r="O116" s="211"/>
      <c r="P116" s="211"/>
      <c r="Q116" s="211"/>
      <c r="R116" s="211"/>
      <c r="S116" s="211"/>
      <c r="T116" s="212"/>
      <c r="AT116" s="213" t="s">
        <v>152</v>
      </c>
      <c r="AU116" s="213" t="s">
        <v>86</v>
      </c>
      <c r="AV116" s="11" t="s">
        <v>86</v>
      </c>
      <c r="AW116" s="11" t="s">
        <v>41</v>
      </c>
      <c r="AX116" s="11" t="s">
        <v>25</v>
      </c>
      <c r="AY116" s="213" t="s">
        <v>143</v>
      </c>
    </row>
    <row r="117" spans="2:65" s="1" customFormat="1" ht="16.5" customHeight="1">
      <c r="B117" s="39"/>
      <c r="C117" s="190" t="s">
        <v>210</v>
      </c>
      <c r="D117" s="190" t="s">
        <v>145</v>
      </c>
      <c r="E117" s="191" t="s">
        <v>240</v>
      </c>
      <c r="F117" s="192" t="s">
        <v>241</v>
      </c>
      <c r="G117" s="193" t="s">
        <v>161</v>
      </c>
      <c r="H117" s="194">
        <v>26</v>
      </c>
      <c r="I117" s="195"/>
      <c r="J117" s="196">
        <f>ROUND(I117*H117,2)</f>
        <v>0</v>
      </c>
      <c r="K117" s="192" t="s">
        <v>149</v>
      </c>
      <c r="L117" s="59"/>
      <c r="M117" s="197" t="s">
        <v>34</v>
      </c>
      <c r="N117" s="198" t="s">
        <v>48</v>
      </c>
      <c r="O117" s="40"/>
      <c r="P117" s="199">
        <f>O117*H117</f>
        <v>0</v>
      </c>
      <c r="Q117" s="199">
        <v>4.8999999999999998E-4</v>
      </c>
      <c r="R117" s="199">
        <f>Q117*H117</f>
        <v>1.274E-2</v>
      </c>
      <c r="S117" s="199">
        <v>0</v>
      </c>
      <c r="T117" s="200">
        <f>S117*H117</f>
        <v>0</v>
      </c>
      <c r="AR117" s="22" t="s">
        <v>150</v>
      </c>
      <c r="AT117" s="22" t="s">
        <v>145</v>
      </c>
      <c r="AU117" s="22" t="s">
        <v>86</v>
      </c>
      <c r="AY117" s="22" t="s">
        <v>143</v>
      </c>
      <c r="BE117" s="201">
        <f>IF(N117="základní",J117,0)</f>
        <v>0</v>
      </c>
      <c r="BF117" s="201">
        <f>IF(N117="snížená",J117,0)</f>
        <v>0</v>
      </c>
      <c r="BG117" s="201">
        <f>IF(N117="zákl. přenesená",J117,0)</f>
        <v>0</v>
      </c>
      <c r="BH117" s="201">
        <f>IF(N117="sníž. přenesená",J117,0)</f>
        <v>0</v>
      </c>
      <c r="BI117" s="201">
        <f>IF(N117="nulová",J117,0)</f>
        <v>0</v>
      </c>
      <c r="BJ117" s="22" t="s">
        <v>25</v>
      </c>
      <c r="BK117" s="201">
        <f>ROUND(I117*H117,2)</f>
        <v>0</v>
      </c>
      <c r="BL117" s="22" t="s">
        <v>150</v>
      </c>
      <c r="BM117" s="22" t="s">
        <v>626</v>
      </c>
    </row>
    <row r="118" spans="2:65" s="11" customFormat="1" ht="13.5">
      <c r="B118" s="202"/>
      <c r="C118" s="203"/>
      <c r="D118" s="204" t="s">
        <v>152</v>
      </c>
      <c r="E118" s="205" t="s">
        <v>34</v>
      </c>
      <c r="F118" s="206" t="s">
        <v>627</v>
      </c>
      <c r="G118" s="203"/>
      <c r="H118" s="207">
        <v>26</v>
      </c>
      <c r="I118" s="208"/>
      <c r="J118" s="203"/>
      <c r="K118" s="203"/>
      <c r="L118" s="209"/>
      <c r="M118" s="210"/>
      <c r="N118" s="211"/>
      <c r="O118" s="211"/>
      <c r="P118" s="211"/>
      <c r="Q118" s="211"/>
      <c r="R118" s="211"/>
      <c r="S118" s="211"/>
      <c r="T118" s="212"/>
      <c r="AT118" s="213" t="s">
        <v>152</v>
      </c>
      <c r="AU118" s="213" t="s">
        <v>86</v>
      </c>
      <c r="AV118" s="11" t="s">
        <v>86</v>
      </c>
      <c r="AW118" s="11" t="s">
        <v>41</v>
      </c>
      <c r="AX118" s="11" t="s">
        <v>25</v>
      </c>
      <c r="AY118" s="213" t="s">
        <v>143</v>
      </c>
    </row>
    <row r="119" spans="2:65" s="10" customFormat="1" ht="29.85" customHeight="1">
      <c r="B119" s="174"/>
      <c r="C119" s="175"/>
      <c r="D119" s="176" t="s">
        <v>76</v>
      </c>
      <c r="E119" s="188" t="s">
        <v>171</v>
      </c>
      <c r="F119" s="188" t="s">
        <v>272</v>
      </c>
      <c r="G119" s="175"/>
      <c r="H119" s="175"/>
      <c r="I119" s="178"/>
      <c r="J119" s="189">
        <f>BK119</f>
        <v>0</v>
      </c>
      <c r="K119" s="175"/>
      <c r="L119" s="180"/>
      <c r="M119" s="181"/>
      <c r="N119" s="182"/>
      <c r="O119" s="182"/>
      <c r="P119" s="183">
        <f>SUM(P120:P123)</f>
        <v>0</v>
      </c>
      <c r="Q119" s="182"/>
      <c r="R119" s="183">
        <f>SUM(R120:R123)</f>
        <v>2.7734999999999999</v>
      </c>
      <c r="S119" s="182"/>
      <c r="T119" s="184">
        <f>SUM(T120:T123)</f>
        <v>0</v>
      </c>
      <c r="AR119" s="185" t="s">
        <v>25</v>
      </c>
      <c r="AT119" s="186" t="s">
        <v>76</v>
      </c>
      <c r="AU119" s="186" t="s">
        <v>25</v>
      </c>
      <c r="AY119" s="185" t="s">
        <v>143</v>
      </c>
      <c r="BK119" s="187">
        <f>SUM(BK120:BK123)</f>
        <v>0</v>
      </c>
    </row>
    <row r="120" spans="2:65" s="1" customFormat="1" ht="25.5" customHeight="1">
      <c r="B120" s="39"/>
      <c r="C120" s="190" t="s">
        <v>214</v>
      </c>
      <c r="D120" s="190" t="s">
        <v>145</v>
      </c>
      <c r="E120" s="191" t="s">
        <v>628</v>
      </c>
      <c r="F120" s="192" t="s">
        <v>629</v>
      </c>
      <c r="G120" s="193" t="s">
        <v>148</v>
      </c>
      <c r="H120" s="194">
        <v>6</v>
      </c>
      <c r="I120" s="195"/>
      <c r="J120" s="196">
        <f>ROUND(I120*H120,2)</f>
        <v>0</v>
      </c>
      <c r="K120" s="192" t="s">
        <v>149</v>
      </c>
      <c r="L120" s="59"/>
      <c r="M120" s="197" t="s">
        <v>34</v>
      </c>
      <c r="N120" s="198" t="s">
        <v>48</v>
      </c>
      <c r="O120" s="40"/>
      <c r="P120" s="199">
        <f>O120*H120</f>
        <v>0</v>
      </c>
      <c r="Q120" s="199">
        <v>0.378</v>
      </c>
      <c r="R120" s="199">
        <f>Q120*H120</f>
        <v>2.2679999999999998</v>
      </c>
      <c r="S120" s="199">
        <v>0</v>
      </c>
      <c r="T120" s="200">
        <f>S120*H120</f>
        <v>0</v>
      </c>
      <c r="AR120" s="22" t="s">
        <v>150</v>
      </c>
      <c r="AT120" s="22" t="s">
        <v>145</v>
      </c>
      <c r="AU120" s="22" t="s">
        <v>86</v>
      </c>
      <c r="AY120" s="22" t="s">
        <v>143</v>
      </c>
      <c r="BE120" s="201">
        <f>IF(N120="základní",J120,0)</f>
        <v>0</v>
      </c>
      <c r="BF120" s="201">
        <f>IF(N120="snížená",J120,0)</f>
        <v>0</v>
      </c>
      <c r="BG120" s="201">
        <f>IF(N120="zákl. přenesená",J120,0)</f>
        <v>0</v>
      </c>
      <c r="BH120" s="201">
        <f>IF(N120="sníž. přenesená",J120,0)</f>
        <v>0</v>
      </c>
      <c r="BI120" s="201">
        <f>IF(N120="nulová",J120,0)</f>
        <v>0</v>
      </c>
      <c r="BJ120" s="22" t="s">
        <v>25</v>
      </c>
      <c r="BK120" s="201">
        <f>ROUND(I120*H120,2)</f>
        <v>0</v>
      </c>
      <c r="BL120" s="22" t="s">
        <v>150</v>
      </c>
      <c r="BM120" s="22" t="s">
        <v>630</v>
      </c>
    </row>
    <row r="121" spans="2:65" s="11" customFormat="1" ht="13.5">
      <c r="B121" s="202"/>
      <c r="C121" s="203"/>
      <c r="D121" s="204" t="s">
        <v>152</v>
      </c>
      <c r="E121" s="205" t="s">
        <v>34</v>
      </c>
      <c r="F121" s="206" t="s">
        <v>601</v>
      </c>
      <c r="G121" s="203"/>
      <c r="H121" s="207">
        <v>6</v>
      </c>
      <c r="I121" s="208"/>
      <c r="J121" s="203"/>
      <c r="K121" s="203"/>
      <c r="L121" s="209"/>
      <c r="M121" s="210"/>
      <c r="N121" s="211"/>
      <c r="O121" s="211"/>
      <c r="P121" s="211"/>
      <c r="Q121" s="211"/>
      <c r="R121" s="211"/>
      <c r="S121" s="211"/>
      <c r="T121" s="212"/>
      <c r="AT121" s="213" t="s">
        <v>152</v>
      </c>
      <c r="AU121" s="213" t="s">
        <v>86</v>
      </c>
      <c r="AV121" s="11" t="s">
        <v>86</v>
      </c>
      <c r="AW121" s="11" t="s">
        <v>41</v>
      </c>
      <c r="AX121" s="11" t="s">
        <v>25</v>
      </c>
      <c r="AY121" s="213" t="s">
        <v>143</v>
      </c>
    </row>
    <row r="122" spans="2:65" s="1" customFormat="1" ht="51" customHeight="1">
      <c r="B122" s="39"/>
      <c r="C122" s="190" t="s">
        <v>10</v>
      </c>
      <c r="D122" s="190" t="s">
        <v>145</v>
      </c>
      <c r="E122" s="191" t="s">
        <v>631</v>
      </c>
      <c r="F122" s="192" t="s">
        <v>632</v>
      </c>
      <c r="G122" s="193" t="s">
        <v>148</v>
      </c>
      <c r="H122" s="194">
        <v>6</v>
      </c>
      <c r="I122" s="195"/>
      <c r="J122" s="196">
        <f>ROUND(I122*H122,2)</f>
        <v>0</v>
      </c>
      <c r="K122" s="192" t="s">
        <v>149</v>
      </c>
      <c r="L122" s="59"/>
      <c r="M122" s="197" t="s">
        <v>34</v>
      </c>
      <c r="N122" s="198" t="s">
        <v>48</v>
      </c>
      <c r="O122" s="40"/>
      <c r="P122" s="199">
        <f>O122*H122</f>
        <v>0</v>
      </c>
      <c r="Q122" s="199">
        <v>8.4250000000000005E-2</v>
      </c>
      <c r="R122" s="199">
        <f>Q122*H122</f>
        <v>0.50550000000000006</v>
      </c>
      <c r="S122" s="199">
        <v>0</v>
      </c>
      <c r="T122" s="200">
        <f>S122*H122</f>
        <v>0</v>
      </c>
      <c r="AR122" s="22" t="s">
        <v>150</v>
      </c>
      <c r="AT122" s="22" t="s">
        <v>145</v>
      </c>
      <c r="AU122" s="22" t="s">
        <v>86</v>
      </c>
      <c r="AY122" s="22" t="s">
        <v>143</v>
      </c>
      <c r="BE122" s="201">
        <f>IF(N122="základní",J122,0)</f>
        <v>0</v>
      </c>
      <c r="BF122" s="201">
        <f>IF(N122="snížená",J122,0)</f>
        <v>0</v>
      </c>
      <c r="BG122" s="201">
        <f>IF(N122="zákl. přenesená",J122,0)</f>
        <v>0</v>
      </c>
      <c r="BH122" s="201">
        <f>IF(N122="sníž. přenesená",J122,0)</f>
        <v>0</v>
      </c>
      <c r="BI122" s="201">
        <f>IF(N122="nulová",J122,0)</f>
        <v>0</v>
      </c>
      <c r="BJ122" s="22" t="s">
        <v>25</v>
      </c>
      <c r="BK122" s="201">
        <f>ROUND(I122*H122,2)</f>
        <v>0</v>
      </c>
      <c r="BL122" s="22" t="s">
        <v>150</v>
      </c>
      <c r="BM122" s="22" t="s">
        <v>633</v>
      </c>
    </row>
    <row r="123" spans="2:65" s="11" customFormat="1" ht="13.5">
      <c r="B123" s="202"/>
      <c r="C123" s="203"/>
      <c r="D123" s="204" t="s">
        <v>152</v>
      </c>
      <c r="E123" s="205" t="s">
        <v>34</v>
      </c>
      <c r="F123" s="206" t="s">
        <v>601</v>
      </c>
      <c r="G123" s="203"/>
      <c r="H123" s="207">
        <v>6</v>
      </c>
      <c r="I123" s="208"/>
      <c r="J123" s="203"/>
      <c r="K123" s="203"/>
      <c r="L123" s="209"/>
      <c r="M123" s="210"/>
      <c r="N123" s="211"/>
      <c r="O123" s="211"/>
      <c r="P123" s="211"/>
      <c r="Q123" s="211"/>
      <c r="R123" s="211"/>
      <c r="S123" s="211"/>
      <c r="T123" s="212"/>
      <c r="AT123" s="213" t="s">
        <v>152</v>
      </c>
      <c r="AU123" s="213" t="s">
        <v>86</v>
      </c>
      <c r="AV123" s="11" t="s">
        <v>86</v>
      </c>
      <c r="AW123" s="11" t="s">
        <v>41</v>
      </c>
      <c r="AX123" s="11" t="s">
        <v>25</v>
      </c>
      <c r="AY123" s="213" t="s">
        <v>143</v>
      </c>
    </row>
    <row r="124" spans="2:65" s="10" customFormat="1" ht="29.85" customHeight="1">
      <c r="B124" s="174"/>
      <c r="C124" s="175"/>
      <c r="D124" s="176" t="s">
        <v>76</v>
      </c>
      <c r="E124" s="188" t="s">
        <v>175</v>
      </c>
      <c r="F124" s="188" t="s">
        <v>634</v>
      </c>
      <c r="G124" s="175"/>
      <c r="H124" s="175"/>
      <c r="I124" s="178"/>
      <c r="J124" s="189">
        <f>BK124</f>
        <v>0</v>
      </c>
      <c r="K124" s="175"/>
      <c r="L124" s="180"/>
      <c r="M124" s="181"/>
      <c r="N124" s="182"/>
      <c r="O124" s="182"/>
      <c r="P124" s="183">
        <f>SUM(P125:P160)</f>
        <v>0</v>
      </c>
      <c r="Q124" s="182"/>
      <c r="R124" s="183">
        <f>SUM(R125:R160)</f>
        <v>15.165797000000001</v>
      </c>
      <c r="S124" s="182"/>
      <c r="T124" s="184">
        <f>SUM(T125:T160)</f>
        <v>0</v>
      </c>
      <c r="AR124" s="185" t="s">
        <v>25</v>
      </c>
      <c r="AT124" s="186" t="s">
        <v>76</v>
      </c>
      <c r="AU124" s="186" t="s">
        <v>25</v>
      </c>
      <c r="AY124" s="185" t="s">
        <v>143</v>
      </c>
      <c r="BK124" s="187">
        <f>SUM(BK125:BK160)</f>
        <v>0</v>
      </c>
    </row>
    <row r="125" spans="2:65" s="1" customFormat="1" ht="25.5" customHeight="1">
      <c r="B125" s="39"/>
      <c r="C125" s="190" t="s">
        <v>224</v>
      </c>
      <c r="D125" s="190" t="s">
        <v>145</v>
      </c>
      <c r="E125" s="191" t="s">
        <v>635</v>
      </c>
      <c r="F125" s="192" t="s">
        <v>636</v>
      </c>
      <c r="G125" s="193" t="s">
        <v>148</v>
      </c>
      <c r="H125" s="194">
        <v>95.06</v>
      </c>
      <c r="I125" s="195"/>
      <c r="J125" s="196">
        <f>ROUND(I125*H125,2)</f>
        <v>0</v>
      </c>
      <c r="K125" s="192" t="s">
        <v>149</v>
      </c>
      <c r="L125" s="59"/>
      <c r="M125" s="197" t="s">
        <v>34</v>
      </c>
      <c r="N125" s="198" t="s">
        <v>48</v>
      </c>
      <c r="O125" s="40"/>
      <c r="P125" s="199">
        <f>O125*H125</f>
        <v>0</v>
      </c>
      <c r="Q125" s="199">
        <v>7.3499999999999998E-3</v>
      </c>
      <c r="R125" s="199">
        <f>Q125*H125</f>
        <v>0.69869099999999995</v>
      </c>
      <c r="S125" s="199">
        <v>0</v>
      </c>
      <c r="T125" s="200">
        <f>S125*H125</f>
        <v>0</v>
      </c>
      <c r="AR125" s="22" t="s">
        <v>150</v>
      </c>
      <c r="AT125" s="22" t="s">
        <v>145</v>
      </c>
      <c r="AU125" s="22" t="s">
        <v>86</v>
      </c>
      <c r="AY125" s="22" t="s">
        <v>143</v>
      </c>
      <c r="BE125" s="201">
        <f>IF(N125="základní",J125,0)</f>
        <v>0</v>
      </c>
      <c r="BF125" s="201">
        <f>IF(N125="snížená",J125,0)</f>
        <v>0</v>
      </c>
      <c r="BG125" s="201">
        <f>IF(N125="zákl. přenesená",J125,0)</f>
        <v>0</v>
      </c>
      <c r="BH125" s="201">
        <f>IF(N125="sníž. přenesená",J125,0)</f>
        <v>0</v>
      </c>
      <c r="BI125" s="201">
        <f>IF(N125="nulová",J125,0)</f>
        <v>0</v>
      </c>
      <c r="BJ125" s="22" t="s">
        <v>25</v>
      </c>
      <c r="BK125" s="201">
        <f>ROUND(I125*H125,2)</f>
        <v>0</v>
      </c>
      <c r="BL125" s="22" t="s">
        <v>150</v>
      </c>
      <c r="BM125" s="22" t="s">
        <v>637</v>
      </c>
    </row>
    <row r="126" spans="2:65" s="1" customFormat="1" ht="25.5" customHeight="1">
      <c r="B126" s="39"/>
      <c r="C126" s="190" t="s">
        <v>229</v>
      </c>
      <c r="D126" s="190" t="s">
        <v>145</v>
      </c>
      <c r="E126" s="191" t="s">
        <v>638</v>
      </c>
      <c r="F126" s="192" t="s">
        <v>639</v>
      </c>
      <c r="G126" s="193" t="s">
        <v>148</v>
      </c>
      <c r="H126" s="194">
        <v>81.48</v>
      </c>
      <c r="I126" s="195"/>
      <c r="J126" s="196">
        <f>ROUND(I126*H126,2)</f>
        <v>0</v>
      </c>
      <c r="K126" s="192" t="s">
        <v>149</v>
      </c>
      <c r="L126" s="59"/>
      <c r="M126" s="197" t="s">
        <v>34</v>
      </c>
      <c r="N126" s="198" t="s">
        <v>48</v>
      </c>
      <c r="O126" s="40"/>
      <c r="P126" s="199">
        <f>O126*H126</f>
        <v>0</v>
      </c>
      <c r="Q126" s="199">
        <v>2.0480000000000002E-2</v>
      </c>
      <c r="R126" s="199">
        <f>Q126*H126</f>
        <v>1.6687104000000001</v>
      </c>
      <c r="S126" s="199">
        <v>0</v>
      </c>
      <c r="T126" s="200">
        <f>S126*H126</f>
        <v>0</v>
      </c>
      <c r="AR126" s="22" t="s">
        <v>150</v>
      </c>
      <c r="AT126" s="22" t="s">
        <v>145</v>
      </c>
      <c r="AU126" s="22" t="s">
        <v>86</v>
      </c>
      <c r="AY126" s="22" t="s">
        <v>143</v>
      </c>
      <c r="BE126" s="201">
        <f>IF(N126="základní",J126,0)</f>
        <v>0</v>
      </c>
      <c r="BF126" s="201">
        <f>IF(N126="snížená",J126,0)</f>
        <v>0</v>
      </c>
      <c r="BG126" s="201">
        <f>IF(N126="zákl. přenesená",J126,0)</f>
        <v>0</v>
      </c>
      <c r="BH126" s="201">
        <f>IF(N126="sníž. přenesená",J126,0)</f>
        <v>0</v>
      </c>
      <c r="BI126" s="201">
        <f>IF(N126="nulová",J126,0)</f>
        <v>0</v>
      </c>
      <c r="BJ126" s="22" t="s">
        <v>25</v>
      </c>
      <c r="BK126" s="201">
        <f>ROUND(I126*H126,2)</f>
        <v>0</v>
      </c>
      <c r="BL126" s="22" t="s">
        <v>150</v>
      </c>
      <c r="BM126" s="22" t="s">
        <v>640</v>
      </c>
    </row>
    <row r="127" spans="2:65" s="11" customFormat="1" ht="13.5">
      <c r="B127" s="202"/>
      <c r="C127" s="203"/>
      <c r="D127" s="204" t="s">
        <v>152</v>
      </c>
      <c r="E127" s="205" t="s">
        <v>34</v>
      </c>
      <c r="F127" s="206" t="s">
        <v>641</v>
      </c>
      <c r="G127" s="203"/>
      <c r="H127" s="207">
        <v>81.48</v>
      </c>
      <c r="I127" s="208"/>
      <c r="J127" s="203"/>
      <c r="K127" s="203"/>
      <c r="L127" s="209"/>
      <c r="M127" s="210"/>
      <c r="N127" s="211"/>
      <c r="O127" s="211"/>
      <c r="P127" s="211"/>
      <c r="Q127" s="211"/>
      <c r="R127" s="211"/>
      <c r="S127" s="211"/>
      <c r="T127" s="212"/>
      <c r="AT127" s="213" t="s">
        <v>152</v>
      </c>
      <c r="AU127" s="213" t="s">
        <v>86</v>
      </c>
      <c r="AV127" s="11" t="s">
        <v>86</v>
      </c>
      <c r="AW127" s="11" t="s">
        <v>41</v>
      </c>
      <c r="AX127" s="11" t="s">
        <v>25</v>
      </c>
      <c r="AY127" s="213" t="s">
        <v>143</v>
      </c>
    </row>
    <row r="128" spans="2:65" s="1" customFormat="1" ht="25.5" customHeight="1">
      <c r="B128" s="39"/>
      <c r="C128" s="190" t="s">
        <v>234</v>
      </c>
      <c r="D128" s="190" t="s">
        <v>145</v>
      </c>
      <c r="E128" s="191" t="s">
        <v>642</v>
      </c>
      <c r="F128" s="192" t="s">
        <v>643</v>
      </c>
      <c r="G128" s="193" t="s">
        <v>148</v>
      </c>
      <c r="H128" s="194">
        <v>19.399999999999999</v>
      </c>
      <c r="I128" s="195"/>
      <c r="J128" s="196">
        <f>ROUND(I128*H128,2)</f>
        <v>0</v>
      </c>
      <c r="K128" s="192" t="s">
        <v>149</v>
      </c>
      <c r="L128" s="59"/>
      <c r="M128" s="197" t="s">
        <v>34</v>
      </c>
      <c r="N128" s="198" t="s">
        <v>48</v>
      </c>
      <c r="O128" s="40"/>
      <c r="P128" s="199">
        <f>O128*H128</f>
        <v>0</v>
      </c>
      <c r="Q128" s="199">
        <v>2.7300000000000001E-2</v>
      </c>
      <c r="R128" s="199">
        <f>Q128*H128</f>
        <v>0.52961999999999998</v>
      </c>
      <c r="S128" s="199">
        <v>0</v>
      </c>
      <c r="T128" s="200">
        <f>S128*H128</f>
        <v>0</v>
      </c>
      <c r="AR128" s="22" t="s">
        <v>150</v>
      </c>
      <c r="AT128" s="22" t="s">
        <v>145</v>
      </c>
      <c r="AU128" s="22" t="s">
        <v>86</v>
      </c>
      <c r="AY128" s="22" t="s">
        <v>143</v>
      </c>
      <c r="BE128" s="201">
        <f>IF(N128="základní",J128,0)</f>
        <v>0</v>
      </c>
      <c r="BF128" s="201">
        <f>IF(N128="snížená",J128,0)</f>
        <v>0</v>
      </c>
      <c r="BG128" s="201">
        <f>IF(N128="zákl. přenesená",J128,0)</f>
        <v>0</v>
      </c>
      <c r="BH128" s="201">
        <f>IF(N128="sníž. přenesená",J128,0)</f>
        <v>0</v>
      </c>
      <c r="BI128" s="201">
        <f>IF(N128="nulová",J128,0)</f>
        <v>0</v>
      </c>
      <c r="BJ128" s="22" t="s">
        <v>25</v>
      </c>
      <c r="BK128" s="201">
        <f>ROUND(I128*H128,2)</f>
        <v>0</v>
      </c>
      <c r="BL128" s="22" t="s">
        <v>150</v>
      </c>
      <c r="BM128" s="22" t="s">
        <v>644</v>
      </c>
    </row>
    <row r="129" spans="2:65" s="11" customFormat="1" ht="13.5">
      <c r="B129" s="202"/>
      <c r="C129" s="203"/>
      <c r="D129" s="204" t="s">
        <v>152</v>
      </c>
      <c r="E129" s="205" t="s">
        <v>34</v>
      </c>
      <c r="F129" s="206" t="s">
        <v>645</v>
      </c>
      <c r="G129" s="203"/>
      <c r="H129" s="207">
        <v>19.399999999999999</v>
      </c>
      <c r="I129" s="208"/>
      <c r="J129" s="203"/>
      <c r="K129" s="203"/>
      <c r="L129" s="209"/>
      <c r="M129" s="210"/>
      <c r="N129" s="211"/>
      <c r="O129" s="211"/>
      <c r="P129" s="211"/>
      <c r="Q129" s="211"/>
      <c r="R129" s="211"/>
      <c r="S129" s="211"/>
      <c r="T129" s="212"/>
      <c r="AT129" s="213" t="s">
        <v>152</v>
      </c>
      <c r="AU129" s="213" t="s">
        <v>86</v>
      </c>
      <c r="AV129" s="11" t="s">
        <v>86</v>
      </c>
      <c r="AW129" s="11" t="s">
        <v>41</v>
      </c>
      <c r="AX129" s="11" t="s">
        <v>25</v>
      </c>
      <c r="AY129" s="213" t="s">
        <v>143</v>
      </c>
    </row>
    <row r="130" spans="2:65" s="1" customFormat="1" ht="38.25" customHeight="1">
      <c r="B130" s="39"/>
      <c r="C130" s="190" t="s">
        <v>239</v>
      </c>
      <c r="D130" s="190" t="s">
        <v>145</v>
      </c>
      <c r="E130" s="191" t="s">
        <v>646</v>
      </c>
      <c r="F130" s="192" t="s">
        <v>647</v>
      </c>
      <c r="G130" s="193" t="s">
        <v>148</v>
      </c>
      <c r="H130" s="194">
        <v>814.8</v>
      </c>
      <c r="I130" s="195"/>
      <c r="J130" s="196">
        <f>ROUND(I130*H130,2)</f>
        <v>0</v>
      </c>
      <c r="K130" s="192" t="s">
        <v>149</v>
      </c>
      <c r="L130" s="59"/>
      <c r="M130" s="197" t="s">
        <v>34</v>
      </c>
      <c r="N130" s="198" t="s">
        <v>48</v>
      </c>
      <c r="O130" s="40"/>
      <c r="P130" s="199">
        <f>O130*H130</f>
        <v>0</v>
      </c>
      <c r="Q130" s="199">
        <v>7.9000000000000008E-3</v>
      </c>
      <c r="R130" s="199">
        <f>Q130*H130</f>
        <v>6.4369200000000006</v>
      </c>
      <c r="S130" s="199">
        <v>0</v>
      </c>
      <c r="T130" s="200">
        <f>S130*H130</f>
        <v>0</v>
      </c>
      <c r="AR130" s="22" t="s">
        <v>150</v>
      </c>
      <c r="AT130" s="22" t="s">
        <v>145</v>
      </c>
      <c r="AU130" s="22" t="s">
        <v>86</v>
      </c>
      <c r="AY130" s="22" t="s">
        <v>143</v>
      </c>
      <c r="BE130" s="201">
        <f>IF(N130="základní",J130,0)</f>
        <v>0</v>
      </c>
      <c r="BF130" s="201">
        <f>IF(N130="snížená",J130,0)</f>
        <v>0</v>
      </c>
      <c r="BG130" s="201">
        <f>IF(N130="zákl. přenesená",J130,0)</f>
        <v>0</v>
      </c>
      <c r="BH130" s="201">
        <f>IF(N130="sníž. přenesená",J130,0)</f>
        <v>0</v>
      </c>
      <c r="BI130" s="201">
        <f>IF(N130="nulová",J130,0)</f>
        <v>0</v>
      </c>
      <c r="BJ130" s="22" t="s">
        <v>25</v>
      </c>
      <c r="BK130" s="201">
        <f>ROUND(I130*H130,2)</f>
        <v>0</v>
      </c>
      <c r="BL130" s="22" t="s">
        <v>150</v>
      </c>
      <c r="BM130" s="22" t="s">
        <v>648</v>
      </c>
    </row>
    <row r="131" spans="2:65" s="11" customFormat="1" ht="13.5">
      <c r="B131" s="202"/>
      <c r="C131" s="203"/>
      <c r="D131" s="204" t="s">
        <v>152</v>
      </c>
      <c r="E131" s="205" t="s">
        <v>34</v>
      </c>
      <c r="F131" s="206" t="s">
        <v>649</v>
      </c>
      <c r="G131" s="203"/>
      <c r="H131" s="207">
        <v>814.8</v>
      </c>
      <c r="I131" s="208"/>
      <c r="J131" s="203"/>
      <c r="K131" s="203"/>
      <c r="L131" s="209"/>
      <c r="M131" s="210"/>
      <c r="N131" s="211"/>
      <c r="O131" s="211"/>
      <c r="P131" s="211"/>
      <c r="Q131" s="211"/>
      <c r="R131" s="211"/>
      <c r="S131" s="211"/>
      <c r="T131" s="212"/>
      <c r="AT131" s="213" t="s">
        <v>152</v>
      </c>
      <c r="AU131" s="213" t="s">
        <v>86</v>
      </c>
      <c r="AV131" s="11" t="s">
        <v>86</v>
      </c>
      <c r="AW131" s="11" t="s">
        <v>41</v>
      </c>
      <c r="AX131" s="11" t="s">
        <v>25</v>
      </c>
      <c r="AY131" s="213" t="s">
        <v>143</v>
      </c>
    </row>
    <row r="132" spans="2:65" s="1" customFormat="1" ht="25.5" customHeight="1">
      <c r="B132" s="39"/>
      <c r="C132" s="190" t="s">
        <v>244</v>
      </c>
      <c r="D132" s="190" t="s">
        <v>145</v>
      </c>
      <c r="E132" s="191" t="s">
        <v>650</v>
      </c>
      <c r="F132" s="192" t="s">
        <v>651</v>
      </c>
      <c r="G132" s="193" t="s">
        <v>148</v>
      </c>
      <c r="H132" s="194">
        <v>194</v>
      </c>
      <c r="I132" s="195"/>
      <c r="J132" s="196">
        <f>ROUND(I132*H132,2)</f>
        <v>0</v>
      </c>
      <c r="K132" s="192" t="s">
        <v>149</v>
      </c>
      <c r="L132" s="59"/>
      <c r="M132" s="197" t="s">
        <v>34</v>
      </c>
      <c r="N132" s="198" t="s">
        <v>48</v>
      </c>
      <c r="O132" s="40"/>
      <c r="P132" s="199">
        <f>O132*H132</f>
        <v>0</v>
      </c>
      <c r="Q132" s="199">
        <v>1.0500000000000001E-2</v>
      </c>
      <c r="R132" s="199">
        <f>Q132*H132</f>
        <v>2.0369999999999999</v>
      </c>
      <c r="S132" s="199">
        <v>0</v>
      </c>
      <c r="T132" s="200">
        <f>S132*H132</f>
        <v>0</v>
      </c>
      <c r="AR132" s="22" t="s">
        <v>150</v>
      </c>
      <c r="AT132" s="22" t="s">
        <v>145</v>
      </c>
      <c r="AU132" s="22" t="s">
        <v>86</v>
      </c>
      <c r="AY132" s="22" t="s">
        <v>143</v>
      </c>
      <c r="BE132" s="201">
        <f>IF(N132="základní",J132,0)</f>
        <v>0</v>
      </c>
      <c r="BF132" s="201">
        <f>IF(N132="snížená",J132,0)</f>
        <v>0</v>
      </c>
      <c r="BG132" s="201">
        <f>IF(N132="zákl. přenesená",J132,0)</f>
        <v>0</v>
      </c>
      <c r="BH132" s="201">
        <f>IF(N132="sníž. přenesená",J132,0)</f>
        <v>0</v>
      </c>
      <c r="BI132" s="201">
        <f>IF(N132="nulová",J132,0)</f>
        <v>0</v>
      </c>
      <c r="BJ132" s="22" t="s">
        <v>25</v>
      </c>
      <c r="BK132" s="201">
        <f>ROUND(I132*H132,2)</f>
        <v>0</v>
      </c>
      <c r="BL132" s="22" t="s">
        <v>150</v>
      </c>
      <c r="BM132" s="22" t="s">
        <v>652</v>
      </c>
    </row>
    <row r="133" spans="2:65" s="11" customFormat="1" ht="13.5">
      <c r="B133" s="202"/>
      <c r="C133" s="203"/>
      <c r="D133" s="204" t="s">
        <v>152</v>
      </c>
      <c r="E133" s="205" t="s">
        <v>34</v>
      </c>
      <c r="F133" s="206" t="s">
        <v>653</v>
      </c>
      <c r="G133" s="203"/>
      <c r="H133" s="207">
        <v>194</v>
      </c>
      <c r="I133" s="208"/>
      <c r="J133" s="203"/>
      <c r="K133" s="203"/>
      <c r="L133" s="209"/>
      <c r="M133" s="210"/>
      <c r="N133" s="211"/>
      <c r="O133" s="211"/>
      <c r="P133" s="211"/>
      <c r="Q133" s="211"/>
      <c r="R133" s="211"/>
      <c r="S133" s="211"/>
      <c r="T133" s="212"/>
      <c r="AT133" s="213" t="s">
        <v>152</v>
      </c>
      <c r="AU133" s="213" t="s">
        <v>86</v>
      </c>
      <c r="AV133" s="11" t="s">
        <v>86</v>
      </c>
      <c r="AW133" s="11" t="s">
        <v>41</v>
      </c>
      <c r="AX133" s="11" t="s">
        <v>25</v>
      </c>
      <c r="AY133" s="213" t="s">
        <v>143</v>
      </c>
    </row>
    <row r="134" spans="2:65" s="1" customFormat="1" ht="25.5" customHeight="1">
      <c r="B134" s="39"/>
      <c r="C134" s="190" t="s">
        <v>9</v>
      </c>
      <c r="D134" s="190" t="s">
        <v>145</v>
      </c>
      <c r="E134" s="191" t="s">
        <v>654</v>
      </c>
      <c r="F134" s="192" t="s">
        <v>655</v>
      </c>
      <c r="G134" s="193" t="s">
        <v>148</v>
      </c>
      <c r="H134" s="194">
        <v>95.06</v>
      </c>
      <c r="I134" s="195"/>
      <c r="J134" s="196">
        <f>ROUND(I134*H134,2)</f>
        <v>0</v>
      </c>
      <c r="K134" s="192" t="s">
        <v>149</v>
      </c>
      <c r="L134" s="59"/>
      <c r="M134" s="197" t="s">
        <v>34</v>
      </c>
      <c r="N134" s="198" t="s">
        <v>48</v>
      </c>
      <c r="O134" s="40"/>
      <c r="P134" s="199">
        <f>O134*H134</f>
        <v>0</v>
      </c>
      <c r="Q134" s="199">
        <v>4.8900000000000002E-3</v>
      </c>
      <c r="R134" s="199">
        <f>Q134*H134</f>
        <v>0.46484340000000002</v>
      </c>
      <c r="S134" s="199">
        <v>0</v>
      </c>
      <c r="T134" s="200">
        <f>S134*H134</f>
        <v>0</v>
      </c>
      <c r="AR134" s="22" t="s">
        <v>150</v>
      </c>
      <c r="AT134" s="22" t="s">
        <v>145</v>
      </c>
      <c r="AU134" s="22" t="s">
        <v>86</v>
      </c>
      <c r="AY134" s="22" t="s">
        <v>143</v>
      </c>
      <c r="BE134" s="201">
        <f>IF(N134="základní",J134,0)</f>
        <v>0</v>
      </c>
      <c r="BF134" s="201">
        <f>IF(N134="snížená",J134,0)</f>
        <v>0</v>
      </c>
      <c r="BG134" s="201">
        <f>IF(N134="zákl. přenesená",J134,0)</f>
        <v>0</v>
      </c>
      <c r="BH134" s="201">
        <f>IF(N134="sníž. přenesená",J134,0)</f>
        <v>0</v>
      </c>
      <c r="BI134" s="201">
        <f>IF(N134="nulová",J134,0)</f>
        <v>0</v>
      </c>
      <c r="BJ134" s="22" t="s">
        <v>25</v>
      </c>
      <c r="BK134" s="201">
        <f>ROUND(I134*H134,2)</f>
        <v>0</v>
      </c>
      <c r="BL134" s="22" t="s">
        <v>150</v>
      </c>
      <c r="BM134" s="22" t="s">
        <v>656</v>
      </c>
    </row>
    <row r="135" spans="2:65" s="1" customFormat="1" ht="25.5" customHeight="1">
      <c r="B135" s="39"/>
      <c r="C135" s="190" t="s">
        <v>253</v>
      </c>
      <c r="D135" s="190" t="s">
        <v>145</v>
      </c>
      <c r="E135" s="191" t="s">
        <v>657</v>
      </c>
      <c r="F135" s="192" t="s">
        <v>658</v>
      </c>
      <c r="G135" s="193" t="s">
        <v>161</v>
      </c>
      <c r="H135" s="194">
        <v>55.2</v>
      </c>
      <c r="I135" s="195"/>
      <c r="J135" s="196">
        <f>ROUND(I135*H135,2)</f>
        <v>0</v>
      </c>
      <c r="K135" s="192" t="s">
        <v>149</v>
      </c>
      <c r="L135" s="59"/>
      <c r="M135" s="197" t="s">
        <v>34</v>
      </c>
      <c r="N135" s="198" t="s">
        <v>48</v>
      </c>
      <c r="O135" s="40"/>
      <c r="P135" s="199">
        <f>O135*H135</f>
        <v>0</v>
      </c>
      <c r="Q135" s="199">
        <v>0</v>
      </c>
      <c r="R135" s="199">
        <f>Q135*H135</f>
        <v>0</v>
      </c>
      <c r="S135" s="199">
        <v>0</v>
      </c>
      <c r="T135" s="200">
        <f>S135*H135</f>
        <v>0</v>
      </c>
      <c r="AR135" s="22" t="s">
        <v>150</v>
      </c>
      <c r="AT135" s="22" t="s">
        <v>145</v>
      </c>
      <c r="AU135" s="22" t="s">
        <v>86</v>
      </c>
      <c r="AY135" s="22" t="s">
        <v>143</v>
      </c>
      <c r="BE135" s="201">
        <f>IF(N135="základní",J135,0)</f>
        <v>0</v>
      </c>
      <c r="BF135" s="201">
        <f>IF(N135="snížená",J135,0)</f>
        <v>0</v>
      </c>
      <c r="BG135" s="201">
        <f>IF(N135="zákl. přenesená",J135,0)</f>
        <v>0</v>
      </c>
      <c r="BH135" s="201">
        <f>IF(N135="sníž. přenesená",J135,0)</f>
        <v>0</v>
      </c>
      <c r="BI135" s="201">
        <f>IF(N135="nulová",J135,0)</f>
        <v>0</v>
      </c>
      <c r="BJ135" s="22" t="s">
        <v>25</v>
      </c>
      <c r="BK135" s="201">
        <f>ROUND(I135*H135,2)</f>
        <v>0</v>
      </c>
      <c r="BL135" s="22" t="s">
        <v>150</v>
      </c>
      <c r="BM135" s="22" t="s">
        <v>659</v>
      </c>
    </row>
    <row r="136" spans="2:65" s="11" customFormat="1" ht="13.5">
      <c r="B136" s="202"/>
      <c r="C136" s="203"/>
      <c r="D136" s="204" t="s">
        <v>152</v>
      </c>
      <c r="E136" s="205" t="s">
        <v>34</v>
      </c>
      <c r="F136" s="206" t="s">
        <v>660</v>
      </c>
      <c r="G136" s="203"/>
      <c r="H136" s="207">
        <v>55.2</v>
      </c>
      <c r="I136" s="208"/>
      <c r="J136" s="203"/>
      <c r="K136" s="203"/>
      <c r="L136" s="209"/>
      <c r="M136" s="210"/>
      <c r="N136" s="211"/>
      <c r="O136" s="211"/>
      <c r="P136" s="211"/>
      <c r="Q136" s="211"/>
      <c r="R136" s="211"/>
      <c r="S136" s="211"/>
      <c r="T136" s="212"/>
      <c r="AT136" s="213" t="s">
        <v>152</v>
      </c>
      <c r="AU136" s="213" t="s">
        <v>86</v>
      </c>
      <c r="AV136" s="11" t="s">
        <v>86</v>
      </c>
      <c r="AW136" s="11" t="s">
        <v>41</v>
      </c>
      <c r="AX136" s="11" t="s">
        <v>25</v>
      </c>
      <c r="AY136" s="213" t="s">
        <v>143</v>
      </c>
    </row>
    <row r="137" spans="2:65" s="1" customFormat="1" ht="25.5" customHeight="1">
      <c r="B137" s="39"/>
      <c r="C137" s="225" t="s">
        <v>258</v>
      </c>
      <c r="D137" s="225" t="s">
        <v>205</v>
      </c>
      <c r="E137" s="226" t="s">
        <v>661</v>
      </c>
      <c r="F137" s="227" t="s">
        <v>662</v>
      </c>
      <c r="G137" s="228" t="s">
        <v>161</v>
      </c>
      <c r="H137" s="229">
        <v>47.984999999999999</v>
      </c>
      <c r="I137" s="230"/>
      <c r="J137" s="231">
        <f>ROUND(I137*H137,2)</f>
        <v>0</v>
      </c>
      <c r="K137" s="227" t="s">
        <v>149</v>
      </c>
      <c r="L137" s="232"/>
      <c r="M137" s="233" t="s">
        <v>34</v>
      </c>
      <c r="N137" s="234" t="s">
        <v>48</v>
      </c>
      <c r="O137" s="40"/>
      <c r="P137" s="199">
        <f>O137*H137</f>
        <v>0</v>
      </c>
      <c r="Q137" s="199">
        <v>3.0000000000000001E-5</v>
      </c>
      <c r="R137" s="199">
        <f>Q137*H137</f>
        <v>1.4395499999999999E-3</v>
      </c>
      <c r="S137" s="199">
        <v>0</v>
      </c>
      <c r="T137" s="200">
        <f>S137*H137</f>
        <v>0</v>
      </c>
      <c r="AR137" s="22" t="s">
        <v>184</v>
      </c>
      <c r="AT137" s="22" t="s">
        <v>205</v>
      </c>
      <c r="AU137" s="22" t="s">
        <v>86</v>
      </c>
      <c r="AY137" s="22" t="s">
        <v>143</v>
      </c>
      <c r="BE137" s="201">
        <f>IF(N137="základní",J137,0)</f>
        <v>0</v>
      </c>
      <c r="BF137" s="201">
        <f>IF(N137="snížená",J137,0)</f>
        <v>0</v>
      </c>
      <c r="BG137" s="201">
        <f>IF(N137="zákl. přenesená",J137,0)</f>
        <v>0</v>
      </c>
      <c r="BH137" s="201">
        <f>IF(N137="sníž. přenesená",J137,0)</f>
        <v>0</v>
      </c>
      <c r="BI137" s="201">
        <f>IF(N137="nulová",J137,0)</f>
        <v>0</v>
      </c>
      <c r="BJ137" s="22" t="s">
        <v>25</v>
      </c>
      <c r="BK137" s="201">
        <f>ROUND(I137*H137,2)</f>
        <v>0</v>
      </c>
      <c r="BL137" s="22" t="s">
        <v>150</v>
      </c>
      <c r="BM137" s="22" t="s">
        <v>663</v>
      </c>
    </row>
    <row r="138" spans="2:65" s="11" customFormat="1" ht="13.5">
      <c r="B138" s="202"/>
      <c r="C138" s="203"/>
      <c r="D138" s="204" t="s">
        <v>152</v>
      </c>
      <c r="E138" s="203"/>
      <c r="F138" s="206" t="s">
        <v>664</v>
      </c>
      <c r="G138" s="203"/>
      <c r="H138" s="207">
        <v>47.984999999999999</v>
      </c>
      <c r="I138" s="208"/>
      <c r="J138" s="203"/>
      <c r="K138" s="203"/>
      <c r="L138" s="209"/>
      <c r="M138" s="210"/>
      <c r="N138" s="211"/>
      <c r="O138" s="211"/>
      <c r="P138" s="211"/>
      <c r="Q138" s="211"/>
      <c r="R138" s="211"/>
      <c r="S138" s="211"/>
      <c r="T138" s="212"/>
      <c r="AT138" s="213" t="s">
        <v>152</v>
      </c>
      <c r="AU138" s="213" t="s">
        <v>86</v>
      </c>
      <c r="AV138" s="11" t="s">
        <v>86</v>
      </c>
      <c r="AW138" s="11" t="s">
        <v>6</v>
      </c>
      <c r="AX138" s="11" t="s">
        <v>25</v>
      </c>
      <c r="AY138" s="213" t="s">
        <v>143</v>
      </c>
    </row>
    <row r="139" spans="2:65" s="1" customFormat="1" ht="25.5" customHeight="1">
      <c r="B139" s="39"/>
      <c r="C139" s="225" t="s">
        <v>263</v>
      </c>
      <c r="D139" s="225" t="s">
        <v>205</v>
      </c>
      <c r="E139" s="226" t="s">
        <v>665</v>
      </c>
      <c r="F139" s="227" t="s">
        <v>666</v>
      </c>
      <c r="G139" s="228" t="s">
        <v>161</v>
      </c>
      <c r="H139" s="229">
        <v>9.5</v>
      </c>
      <c r="I139" s="230"/>
      <c r="J139" s="231">
        <f>ROUND(I139*H139,2)</f>
        <v>0</v>
      </c>
      <c r="K139" s="227" t="s">
        <v>149</v>
      </c>
      <c r="L139" s="232"/>
      <c r="M139" s="233" t="s">
        <v>34</v>
      </c>
      <c r="N139" s="234" t="s">
        <v>48</v>
      </c>
      <c r="O139" s="40"/>
      <c r="P139" s="199">
        <f>O139*H139</f>
        <v>0</v>
      </c>
      <c r="Q139" s="199">
        <v>2.9999999999999997E-4</v>
      </c>
      <c r="R139" s="199">
        <f>Q139*H139</f>
        <v>2.8499999999999997E-3</v>
      </c>
      <c r="S139" s="199">
        <v>0</v>
      </c>
      <c r="T139" s="200">
        <f>S139*H139</f>
        <v>0</v>
      </c>
      <c r="AR139" s="22" t="s">
        <v>184</v>
      </c>
      <c r="AT139" s="22" t="s">
        <v>205</v>
      </c>
      <c r="AU139" s="22" t="s">
        <v>86</v>
      </c>
      <c r="AY139" s="22" t="s">
        <v>143</v>
      </c>
      <c r="BE139" s="201">
        <f>IF(N139="základní",J139,0)</f>
        <v>0</v>
      </c>
      <c r="BF139" s="201">
        <f>IF(N139="snížená",J139,0)</f>
        <v>0</v>
      </c>
      <c r="BG139" s="201">
        <f>IF(N139="zákl. přenesená",J139,0)</f>
        <v>0</v>
      </c>
      <c r="BH139" s="201">
        <f>IF(N139="sníž. přenesená",J139,0)</f>
        <v>0</v>
      </c>
      <c r="BI139" s="201">
        <f>IF(N139="nulová",J139,0)</f>
        <v>0</v>
      </c>
      <c r="BJ139" s="22" t="s">
        <v>25</v>
      </c>
      <c r="BK139" s="201">
        <f>ROUND(I139*H139,2)</f>
        <v>0</v>
      </c>
      <c r="BL139" s="22" t="s">
        <v>150</v>
      </c>
      <c r="BM139" s="22" t="s">
        <v>667</v>
      </c>
    </row>
    <row r="140" spans="2:65" s="11" customFormat="1" ht="13.5">
      <c r="B140" s="202"/>
      <c r="C140" s="203"/>
      <c r="D140" s="204" t="s">
        <v>152</v>
      </c>
      <c r="E140" s="205" t="s">
        <v>34</v>
      </c>
      <c r="F140" s="206" t="s">
        <v>668</v>
      </c>
      <c r="G140" s="203"/>
      <c r="H140" s="207">
        <v>9.5</v>
      </c>
      <c r="I140" s="208"/>
      <c r="J140" s="203"/>
      <c r="K140" s="203"/>
      <c r="L140" s="209"/>
      <c r="M140" s="210"/>
      <c r="N140" s="211"/>
      <c r="O140" s="211"/>
      <c r="P140" s="211"/>
      <c r="Q140" s="211"/>
      <c r="R140" s="211"/>
      <c r="S140" s="211"/>
      <c r="T140" s="212"/>
      <c r="AT140" s="213" t="s">
        <v>152</v>
      </c>
      <c r="AU140" s="213" t="s">
        <v>86</v>
      </c>
      <c r="AV140" s="11" t="s">
        <v>86</v>
      </c>
      <c r="AW140" s="11" t="s">
        <v>41</v>
      </c>
      <c r="AX140" s="11" t="s">
        <v>25</v>
      </c>
      <c r="AY140" s="213" t="s">
        <v>143</v>
      </c>
    </row>
    <row r="141" spans="2:65" s="1" customFormat="1" ht="38.25" customHeight="1">
      <c r="B141" s="39"/>
      <c r="C141" s="190" t="s">
        <v>268</v>
      </c>
      <c r="D141" s="190" t="s">
        <v>145</v>
      </c>
      <c r="E141" s="191" t="s">
        <v>669</v>
      </c>
      <c r="F141" s="192" t="s">
        <v>670</v>
      </c>
      <c r="G141" s="193" t="s">
        <v>161</v>
      </c>
      <c r="H141" s="194">
        <v>22.7</v>
      </c>
      <c r="I141" s="195"/>
      <c r="J141" s="196">
        <f>ROUND(I141*H141,2)</f>
        <v>0</v>
      </c>
      <c r="K141" s="192" t="s">
        <v>149</v>
      </c>
      <c r="L141" s="59"/>
      <c r="M141" s="197" t="s">
        <v>34</v>
      </c>
      <c r="N141" s="198" t="s">
        <v>48</v>
      </c>
      <c r="O141" s="40"/>
      <c r="P141" s="199">
        <f>O141*H141</f>
        <v>0</v>
      </c>
      <c r="Q141" s="199">
        <v>0</v>
      </c>
      <c r="R141" s="199">
        <f>Q141*H141</f>
        <v>0</v>
      </c>
      <c r="S141" s="199">
        <v>0</v>
      </c>
      <c r="T141" s="200">
        <f>S141*H141</f>
        <v>0</v>
      </c>
      <c r="AR141" s="22" t="s">
        <v>150</v>
      </c>
      <c r="AT141" s="22" t="s">
        <v>145</v>
      </c>
      <c r="AU141" s="22" t="s">
        <v>86</v>
      </c>
      <c r="AY141" s="22" t="s">
        <v>143</v>
      </c>
      <c r="BE141" s="201">
        <f>IF(N141="základní",J141,0)</f>
        <v>0</v>
      </c>
      <c r="BF141" s="201">
        <f>IF(N141="snížená",J141,0)</f>
        <v>0</v>
      </c>
      <c r="BG141" s="201">
        <f>IF(N141="zákl. přenesená",J141,0)</f>
        <v>0</v>
      </c>
      <c r="BH141" s="201">
        <f>IF(N141="sníž. přenesená",J141,0)</f>
        <v>0</v>
      </c>
      <c r="BI141" s="201">
        <f>IF(N141="nulová",J141,0)</f>
        <v>0</v>
      </c>
      <c r="BJ141" s="22" t="s">
        <v>25</v>
      </c>
      <c r="BK141" s="201">
        <f>ROUND(I141*H141,2)</f>
        <v>0</v>
      </c>
      <c r="BL141" s="22" t="s">
        <v>150</v>
      </c>
      <c r="BM141" s="22" t="s">
        <v>671</v>
      </c>
    </row>
    <row r="142" spans="2:65" s="11" customFormat="1" ht="13.5">
      <c r="B142" s="202"/>
      <c r="C142" s="203"/>
      <c r="D142" s="204" t="s">
        <v>152</v>
      </c>
      <c r="E142" s="205" t="s">
        <v>34</v>
      </c>
      <c r="F142" s="206" t="s">
        <v>672</v>
      </c>
      <c r="G142" s="203"/>
      <c r="H142" s="207">
        <v>22.7</v>
      </c>
      <c r="I142" s="208"/>
      <c r="J142" s="203"/>
      <c r="K142" s="203"/>
      <c r="L142" s="209"/>
      <c r="M142" s="210"/>
      <c r="N142" s="211"/>
      <c r="O142" s="211"/>
      <c r="P142" s="211"/>
      <c r="Q142" s="211"/>
      <c r="R142" s="211"/>
      <c r="S142" s="211"/>
      <c r="T142" s="212"/>
      <c r="AT142" s="213" t="s">
        <v>152</v>
      </c>
      <c r="AU142" s="213" t="s">
        <v>86</v>
      </c>
      <c r="AV142" s="11" t="s">
        <v>86</v>
      </c>
      <c r="AW142" s="11" t="s">
        <v>41</v>
      </c>
      <c r="AX142" s="11" t="s">
        <v>25</v>
      </c>
      <c r="AY142" s="213" t="s">
        <v>143</v>
      </c>
    </row>
    <row r="143" spans="2:65" s="1" customFormat="1" ht="25.5" customHeight="1">
      <c r="B143" s="39"/>
      <c r="C143" s="225" t="s">
        <v>273</v>
      </c>
      <c r="D143" s="225" t="s">
        <v>205</v>
      </c>
      <c r="E143" s="226" t="s">
        <v>673</v>
      </c>
      <c r="F143" s="227" t="s">
        <v>674</v>
      </c>
      <c r="G143" s="228" t="s">
        <v>161</v>
      </c>
      <c r="H143" s="229">
        <v>23.835000000000001</v>
      </c>
      <c r="I143" s="230"/>
      <c r="J143" s="231">
        <f>ROUND(I143*H143,2)</f>
        <v>0</v>
      </c>
      <c r="K143" s="227" t="s">
        <v>149</v>
      </c>
      <c r="L143" s="232"/>
      <c r="M143" s="233" t="s">
        <v>34</v>
      </c>
      <c r="N143" s="234" t="s">
        <v>48</v>
      </c>
      <c r="O143" s="40"/>
      <c r="P143" s="199">
        <f>O143*H143</f>
        <v>0</v>
      </c>
      <c r="Q143" s="199">
        <v>3.0000000000000001E-5</v>
      </c>
      <c r="R143" s="199">
        <f>Q143*H143</f>
        <v>7.1505000000000006E-4</v>
      </c>
      <c r="S143" s="199">
        <v>0</v>
      </c>
      <c r="T143" s="200">
        <f>S143*H143</f>
        <v>0</v>
      </c>
      <c r="AR143" s="22" t="s">
        <v>184</v>
      </c>
      <c r="AT143" s="22" t="s">
        <v>205</v>
      </c>
      <c r="AU143" s="22" t="s">
        <v>86</v>
      </c>
      <c r="AY143" s="22" t="s">
        <v>143</v>
      </c>
      <c r="BE143" s="201">
        <f>IF(N143="základní",J143,0)</f>
        <v>0</v>
      </c>
      <c r="BF143" s="201">
        <f>IF(N143="snížená",J143,0)</f>
        <v>0</v>
      </c>
      <c r="BG143" s="201">
        <f>IF(N143="zákl. přenesená",J143,0)</f>
        <v>0</v>
      </c>
      <c r="BH143" s="201">
        <f>IF(N143="sníž. přenesená",J143,0)</f>
        <v>0</v>
      </c>
      <c r="BI143" s="201">
        <f>IF(N143="nulová",J143,0)</f>
        <v>0</v>
      </c>
      <c r="BJ143" s="22" t="s">
        <v>25</v>
      </c>
      <c r="BK143" s="201">
        <f>ROUND(I143*H143,2)</f>
        <v>0</v>
      </c>
      <c r="BL143" s="22" t="s">
        <v>150</v>
      </c>
      <c r="BM143" s="22" t="s">
        <v>675</v>
      </c>
    </row>
    <row r="144" spans="2:65" s="11" customFormat="1" ht="13.5">
      <c r="B144" s="202"/>
      <c r="C144" s="203"/>
      <c r="D144" s="204" t="s">
        <v>152</v>
      </c>
      <c r="E144" s="203"/>
      <c r="F144" s="206" t="s">
        <v>676</v>
      </c>
      <c r="G144" s="203"/>
      <c r="H144" s="207">
        <v>23.835000000000001</v>
      </c>
      <c r="I144" s="208"/>
      <c r="J144" s="203"/>
      <c r="K144" s="203"/>
      <c r="L144" s="209"/>
      <c r="M144" s="210"/>
      <c r="N144" s="211"/>
      <c r="O144" s="211"/>
      <c r="P144" s="211"/>
      <c r="Q144" s="211"/>
      <c r="R144" s="211"/>
      <c r="S144" s="211"/>
      <c r="T144" s="212"/>
      <c r="AT144" s="213" t="s">
        <v>152</v>
      </c>
      <c r="AU144" s="213" t="s">
        <v>86</v>
      </c>
      <c r="AV144" s="11" t="s">
        <v>86</v>
      </c>
      <c r="AW144" s="11" t="s">
        <v>6</v>
      </c>
      <c r="AX144" s="11" t="s">
        <v>25</v>
      </c>
      <c r="AY144" s="213" t="s">
        <v>143</v>
      </c>
    </row>
    <row r="145" spans="2:65" s="1" customFormat="1" ht="25.5" customHeight="1">
      <c r="B145" s="39"/>
      <c r="C145" s="190" t="s">
        <v>277</v>
      </c>
      <c r="D145" s="190" t="s">
        <v>145</v>
      </c>
      <c r="E145" s="191" t="s">
        <v>677</v>
      </c>
      <c r="F145" s="192" t="s">
        <v>678</v>
      </c>
      <c r="G145" s="193" t="s">
        <v>148</v>
      </c>
      <c r="H145" s="194">
        <v>7.76</v>
      </c>
      <c r="I145" s="195"/>
      <c r="J145" s="196">
        <f>ROUND(I145*H145,2)</f>
        <v>0</v>
      </c>
      <c r="K145" s="192" t="s">
        <v>149</v>
      </c>
      <c r="L145" s="59"/>
      <c r="M145" s="197" t="s">
        <v>34</v>
      </c>
      <c r="N145" s="198" t="s">
        <v>48</v>
      </c>
      <c r="O145" s="40"/>
      <c r="P145" s="199">
        <f>O145*H145</f>
        <v>0</v>
      </c>
      <c r="Q145" s="199">
        <v>6.28E-3</v>
      </c>
      <c r="R145" s="199">
        <f>Q145*H145</f>
        <v>4.87328E-2</v>
      </c>
      <c r="S145" s="199">
        <v>0</v>
      </c>
      <c r="T145" s="200">
        <f>S145*H145</f>
        <v>0</v>
      </c>
      <c r="AR145" s="22" t="s">
        <v>150</v>
      </c>
      <c r="AT145" s="22" t="s">
        <v>145</v>
      </c>
      <c r="AU145" s="22" t="s">
        <v>86</v>
      </c>
      <c r="AY145" s="22" t="s">
        <v>143</v>
      </c>
      <c r="BE145" s="201">
        <f>IF(N145="základní",J145,0)</f>
        <v>0</v>
      </c>
      <c r="BF145" s="201">
        <f>IF(N145="snížená",J145,0)</f>
        <v>0</v>
      </c>
      <c r="BG145" s="201">
        <f>IF(N145="zákl. přenesená",J145,0)</f>
        <v>0</v>
      </c>
      <c r="BH145" s="201">
        <f>IF(N145="sníž. přenesená",J145,0)</f>
        <v>0</v>
      </c>
      <c r="BI145" s="201">
        <f>IF(N145="nulová",J145,0)</f>
        <v>0</v>
      </c>
      <c r="BJ145" s="22" t="s">
        <v>25</v>
      </c>
      <c r="BK145" s="201">
        <f>ROUND(I145*H145,2)</f>
        <v>0</v>
      </c>
      <c r="BL145" s="22" t="s">
        <v>150</v>
      </c>
      <c r="BM145" s="22" t="s">
        <v>679</v>
      </c>
    </row>
    <row r="146" spans="2:65" s="11" customFormat="1" ht="13.5">
      <c r="B146" s="202"/>
      <c r="C146" s="203"/>
      <c r="D146" s="204" t="s">
        <v>152</v>
      </c>
      <c r="E146" s="205" t="s">
        <v>34</v>
      </c>
      <c r="F146" s="206" t="s">
        <v>680</v>
      </c>
      <c r="G146" s="203"/>
      <c r="H146" s="207">
        <v>7.76</v>
      </c>
      <c r="I146" s="208"/>
      <c r="J146" s="203"/>
      <c r="K146" s="203"/>
      <c r="L146" s="209"/>
      <c r="M146" s="210"/>
      <c r="N146" s="211"/>
      <c r="O146" s="211"/>
      <c r="P146" s="211"/>
      <c r="Q146" s="211"/>
      <c r="R146" s="211"/>
      <c r="S146" s="211"/>
      <c r="T146" s="212"/>
      <c r="AT146" s="213" t="s">
        <v>152</v>
      </c>
      <c r="AU146" s="213" t="s">
        <v>86</v>
      </c>
      <c r="AV146" s="11" t="s">
        <v>86</v>
      </c>
      <c r="AW146" s="11" t="s">
        <v>41</v>
      </c>
      <c r="AX146" s="11" t="s">
        <v>25</v>
      </c>
      <c r="AY146" s="213" t="s">
        <v>143</v>
      </c>
    </row>
    <row r="147" spans="2:65" s="1" customFormat="1" ht="25.5" customHeight="1">
      <c r="B147" s="39"/>
      <c r="C147" s="190" t="s">
        <v>282</v>
      </c>
      <c r="D147" s="190" t="s">
        <v>145</v>
      </c>
      <c r="E147" s="191" t="s">
        <v>681</v>
      </c>
      <c r="F147" s="192" t="s">
        <v>682</v>
      </c>
      <c r="G147" s="193" t="s">
        <v>148</v>
      </c>
      <c r="H147" s="194">
        <v>95.06</v>
      </c>
      <c r="I147" s="195"/>
      <c r="J147" s="196">
        <f>ROUND(I147*H147,2)</f>
        <v>0</v>
      </c>
      <c r="K147" s="192" t="s">
        <v>149</v>
      </c>
      <c r="L147" s="59"/>
      <c r="M147" s="197" t="s">
        <v>34</v>
      </c>
      <c r="N147" s="198" t="s">
        <v>48</v>
      </c>
      <c r="O147" s="40"/>
      <c r="P147" s="199">
        <f>O147*H147</f>
        <v>0</v>
      </c>
      <c r="Q147" s="199">
        <v>3.48E-3</v>
      </c>
      <c r="R147" s="199">
        <f>Q147*H147</f>
        <v>0.33080880000000001</v>
      </c>
      <c r="S147" s="199">
        <v>0</v>
      </c>
      <c r="T147" s="200">
        <f>S147*H147</f>
        <v>0</v>
      </c>
      <c r="AR147" s="22" t="s">
        <v>150</v>
      </c>
      <c r="AT147" s="22" t="s">
        <v>145</v>
      </c>
      <c r="AU147" s="22" t="s">
        <v>86</v>
      </c>
      <c r="AY147" s="22" t="s">
        <v>143</v>
      </c>
      <c r="BE147" s="201">
        <f>IF(N147="základní",J147,0)</f>
        <v>0</v>
      </c>
      <c r="BF147" s="201">
        <f>IF(N147="snížená",J147,0)</f>
        <v>0</v>
      </c>
      <c r="BG147" s="201">
        <f>IF(N147="zákl. přenesená",J147,0)</f>
        <v>0</v>
      </c>
      <c r="BH147" s="201">
        <f>IF(N147="sníž. přenesená",J147,0)</f>
        <v>0</v>
      </c>
      <c r="BI147" s="201">
        <f>IF(N147="nulová",J147,0)</f>
        <v>0</v>
      </c>
      <c r="BJ147" s="22" t="s">
        <v>25</v>
      </c>
      <c r="BK147" s="201">
        <f>ROUND(I147*H147,2)</f>
        <v>0</v>
      </c>
      <c r="BL147" s="22" t="s">
        <v>150</v>
      </c>
      <c r="BM147" s="22" t="s">
        <v>683</v>
      </c>
    </row>
    <row r="148" spans="2:65" s="11" customFormat="1" ht="13.5">
      <c r="B148" s="202"/>
      <c r="C148" s="203"/>
      <c r="D148" s="204" t="s">
        <v>152</v>
      </c>
      <c r="E148" s="205" t="s">
        <v>34</v>
      </c>
      <c r="F148" s="206" t="s">
        <v>684</v>
      </c>
      <c r="G148" s="203"/>
      <c r="H148" s="207">
        <v>95.06</v>
      </c>
      <c r="I148" s="208"/>
      <c r="J148" s="203"/>
      <c r="K148" s="203"/>
      <c r="L148" s="209"/>
      <c r="M148" s="210"/>
      <c r="N148" s="211"/>
      <c r="O148" s="211"/>
      <c r="P148" s="211"/>
      <c r="Q148" s="211"/>
      <c r="R148" s="211"/>
      <c r="S148" s="211"/>
      <c r="T148" s="212"/>
      <c r="AT148" s="213" t="s">
        <v>152</v>
      </c>
      <c r="AU148" s="213" t="s">
        <v>86</v>
      </c>
      <c r="AV148" s="11" t="s">
        <v>86</v>
      </c>
      <c r="AW148" s="11" t="s">
        <v>41</v>
      </c>
      <c r="AX148" s="11" t="s">
        <v>25</v>
      </c>
      <c r="AY148" s="213" t="s">
        <v>143</v>
      </c>
    </row>
    <row r="149" spans="2:65" s="1" customFormat="1" ht="38.25" customHeight="1">
      <c r="B149" s="39"/>
      <c r="C149" s="190" t="s">
        <v>287</v>
      </c>
      <c r="D149" s="190" t="s">
        <v>145</v>
      </c>
      <c r="E149" s="191" t="s">
        <v>685</v>
      </c>
      <c r="F149" s="192" t="s">
        <v>686</v>
      </c>
      <c r="G149" s="193" t="s">
        <v>148</v>
      </c>
      <c r="H149" s="194">
        <v>19.399999999999999</v>
      </c>
      <c r="I149" s="195"/>
      <c r="J149" s="196">
        <f>ROUND(I149*H149,2)</f>
        <v>0</v>
      </c>
      <c r="K149" s="192" t="s">
        <v>149</v>
      </c>
      <c r="L149" s="59"/>
      <c r="M149" s="197" t="s">
        <v>34</v>
      </c>
      <c r="N149" s="198" t="s">
        <v>48</v>
      </c>
      <c r="O149" s="40"/>
      <c r="P149" s="199">
        <f>O149*H149</f>
        <v>0</v>
      </c>
      <c r="Q149" s="199">
        <v>3.7999999999999999E-2</v>
      </c>
      <c r="R149" s="199">
        <f>Q149*H149</f>
        <v>0.73719999999999997</v>
      </c>
      <c r="S149" s="199">
        <v>0</v>
      </c>
      <c r="T149" s="200">
        <f>S149*H149</f>
        <v>0</v>
      </c>
      <c r="AR149" s="22" t="s">
        <v>150</v>
      </c>
      <c r="AT149" s="22" t="s">
        <v>145</v>
      </c>
      <c r="AU149" s="22" t="s">
        <v>86</v>
      </c>
      <c r="AY149" s="22" t="s">
        <v>143</v>
      </c>
      <c r="BE149" s="201">
        <f>IF(N149="základní",J149,0)</f>
        <v>0</v>
      </c>
      <c r="BF149" s="201">
        <f>IF(N149="snížená",J149,0)</f>
        <v>0</v>
      </c>
      <c r="BG149" s="201">
        <f>IF(N149="zákl. přenesená",J149,0)</f>
        <v>0</v>
      </c>
      <c r="BH149" s="201">
        <f>IF(N149="sníž. přenesená",J149,0)</f>
        <v>0</v>
      </c>
      <c r="BI149" s="201">
        <f>IF(N149="nulová",J149,0)</f>
        <v>0</v>
      </c>
      <c r="BJ149" s="22" t="s">
        <v>25</v>
      </c>
      <c r="BK149" s="201">
        <f>ROUND(I149*H149,2)</f>
        <v>0</v>
      </c>
      <c r="BL149" s="22" t="s">
        <v>150</v>
      </c>
      <c r="BM149" s="22" t="s">
        <v>687</v>
      </c>
    </row>
    <row r="150" spans="2:65" s="11" customFormat="1" ht="13.5">
      <c r="B150" s="202"/>
      <c r="C150" s="203"/>
      <c r="D150" s="204" t="s">
        <v>152</v>
      </c>
      <c r="E150" s="205" t="s">
        <v>34</v>
      </c>
      <c r="F150" s="206" t="s">
        <v>645</v>
      </c>
      <c r="G150" s="203"/>
      <c r="H150" s="207">
        <v>19.399999999999999</v>
      </c>
      <c r="I150" s="208"/>
      <c r="J150" s="203"/>
      <c r="K150" s="203"/>
      <c r="L150" s="209"/>
      <c r="M150" s="210"/>
      <c r="N150" s="211"/>
      <c r="O150" s="211"/>
      <c r="P150" s="211"/>
      <c r="Q150" s="211"/>
      <c r="R150" s="211"/>
      <c r="S150" s="211"/>
      <c r="T150" s="212"/>
      <c r="AT150" s="213" t="s">
        <v>152</v>
      </c>
      <c r="AU150" s="213" t="s">
        <v>86</v>
      </c>
      <c r="AV150" s="11" t="s">
        <v>86</v>
      </c>
      <c r="AW150" s="11" t="s">
        <v>41</v>
      </c>
      <c r="AX150" s="11" t="s">
        <v>25</v>
      </c>
      <c r="AY150" s="213" t="s">
        <v>143</v>
      </c>
    </row>
    <row r="151" spans="2:65" s="1" customFormat="1" ht="25.5" customHeight="1">
      <c r="B151" s="39"/>
      <c r="C151" s="190" t="s">
        <v>292</v>
      </c>
      <c r="D151" s="190" t="s">
        <v>145</v>
      </c>
      <c r="E151" s="191" t="s">
        <v>688</v>
      </c>
      <c r="F151" s="192" t="s">
        <v>689</v>
      </c>
      <c r="G151" s="193" t="s">
        <v>148</v>
      </c>
      <c r="H151" s="194">
        <v>19.399999999999999</v>
      </c>
      <c r="I151" s="195"/>
      <c r="J151" s="196">
        <f>ROUND(I151*H151,2)</f>
        <v>0</v>
      </c>
      <c r="K151" s="192" t="s">
        <v>149</v>
      </c>
      <c r="L151" s="59"/>
      <c r="M151" s="197" t="s">
        <v>34</v>
      </c>
      <c r="N151" s="198" t="s">
        <v>48</v>
      </c>
      <c r="O151" s="40"/>
      <c r="P151" s="199">
        <f>O151*H151</f>
        <v>0</v>
      </c>
      <c r="Q151" s="199">
        <v>1.6E-2</v>
      </c>
      <c r="R151" s="199">
        <f>Q151*H151</f>
        <v>0.31040000000000001</v>
      </c>
      <c r="S151" s="199">
        <v>0</v>
      </c>
      <c r="T151" s="200">
        <f>S151*H151</f>
        <v>0</v>
      </c>
      <c r="AR151" s="22" t="s">
        <v>150</v>
      </c>
      <c r="AT151" s="22" t="s">
        <v>145</v>
      </c>
      <c r="AU151" s="22" t="s">
        <v>86</v>
      </c>
      <c r="AY151" s="22" t="s">
        <v>143</v>
      </c>
      <c r="BE151" s="201">
        <f>IF(N151="základní",J151,0)</f>
        <v>0</v>
      </c>
      <c r="BF151" s="201">
        <f>IF(N151="snížená",J151,0)</f>
        <v>0</v>
      </c>
      <c r="BG151" s="201">
        <f>IF(N151="zákl. přenesená",J151,0)</f>
        <v>0</v>
      </c>
      <c r="BH151" s="201">
        <f>IF(N151="sníž. přenesená",J151,0)</f>
        <v>0</v>
      </c>
      <c r="BI151" s="201">
        <f>IF(N151="nulová",J151,0)</f>
        <v>0</v>
      </c>
      <c r="BJ151" s="22" t="s">
        <v>25</v>
      </c>
      <c r="BK151" s="201">
        <f>ROUND(I151*H151,2)</f>
        <v>0</v>
      </c>
      <c r="BL151" s="22" t="s">
        <v>150</v>
      </c>
      <c r="BM151" s="22" t="s">
        <v>690</v>
      </c>
    </row>
    <row r="152" spans="2:65" s="1" customFormat="1" ht="25.5" customHeight="1">
      <c r="B152" s="39"/>
      <c r="C152" s="190" t="s">
        <v>297</v>
      </c>
      <c r="D152" s="190" t="s">
        <v>145</v>
      </c>
      <c r="E152" s="191" t="s">
        <v>691</v>
      </c>
      <c r="F152" s="192" t="s">
        <v>692</v>
      </c>
      <c r="G152" s="193" t="s">
        <v>148</v>
      </c>
      <c r="H152" s="194">
        <v>19.399999999999999</v>
      </c>
      <c r="I152" s="195"/>
      <c r="J152" s="196">
        <f>ROUND(I152*H152,2)</f>
        <v>0</v>
      </c>
      <c r="K152" s="192" t="s">
        <v>149</v>
      </c>
      <c r="L152" s="59"/>
      <c r="M152" s="197" t="s">
        <v>34</v>
      </c>
      <c r="N152" s="198" t="s">
        <v>48</v>
      </c>
      <c r="O152" s="40"/>
      <c r="P152" s="199">
        <f>O152*H152</f>
        <v>0</v>
      </c>
      <c r="Q152" s="199">
        <v>8.0000000000000002E-3</v>
      </c>
      <c r="R152" s="199">
        <f>Q152*H152</f>
        <v>0.1552</v>
      </c>
      <c r="S152" s="199">
        <v>0</v>
      </c>
      <c r="T152" s="200">
        <f>S152*H152</f>
        <v>0</v>
      </c>
      <c r="AR152" s="22" t="s">
        <v>150</v>
      </c>
      <c r="AT152" s="22" t="s">
        <v>145</v>
      </c>
      <c r="AU152" s="22" t="s">
        <v>86</v>
      </c>
      <c r="AY152" s="22" t="s">
        <v>143</v>
      </c>
      <c r="BE152" s="201">
        <f>IF(N152="základní",J152,0)</f>
        <v>0</v>
      </c>
      <c r="BF152" s="201">
        <f>IF(N152="snížená",J152,0)</f>
        <v>0</v>
      </c>
      <c r="BG152" s="201">
        <f>IF(N152="zákl. přenesená",J152,0)</f>
        <v>0</v>
      </c>
      <c r="BH152" s="201">
        <f>IF(N152="sníž. přenesená",J152,0)</f>
        <v>0</v>
      </c>
      <c r="BI152" s="201">
        <f>IF(N152="nulová",J152,0)</f>
        <v>0</v>
      </c>
      <c r="BJ152" s="22" t="s">
        <v>25</v>
      </c>
      <c r="BK152" s="201">
        <f>ROUND(I152*H152,2)</f>
        <v>0</v>
      </c>
      <c r="BL152" s="22" t="s">
        <v>150</v>
      </c>
      <c r="BM152" s="22" t="s">
        <v>693</v>
      </c>
    </row>
    <row r="153" spans="2:65" s="11" customFormat="1" ht="13.5">
      <c r="B153" s="202"/>
      <c r="C153" s="203"/>
      <c r="D153" s="204" t="s">
        <v>152</v>
      </c>
      <c r="E153" s="205" t="s">
        <v>34</v>
      </c>
      <c r="F153" s="206" t="s">
        <v>645</v>
      </c>
      <c r="G153" s="203"/>
      <c r="H153" s="207">
        <v>19.399999999999999</v>
      </c>
      <c r="I153" s="208"/>
      <c r="J153" s="203"/>
      <c r="K153" s="203"/>
      <c r="L153" s="209"/>
      <c r="M153" s="210"/>
      <c r="N153" s="211"/>
      <c r="O153" s="211"/>
      <c r="P153" s="211"/>
      <c r="Q153" s="211"/>
      <c r="R153" s="211"/>
      <c r="S153" s="211"/>
      <c r="T153" s="212"/>
      <c r="AT153" s="213" t="s">
        <v>152</v>
      </c>
      <c r="AU153" s="213" t="s">
        <v>86</v>
      </c>
      <c r="AV153" s="11" t="s">
        <v>86</v>
      </c>
      <c r="AW153" s="11" t="s">
        <v>41</v>
      </c>
      <c r="AX153" s="11" t="s">
        <v>25</v>
      </c>
      <c r="AY153" s="213" t="s">
        <v>143</v>
      </c>
    </row>
    <row r="154" spans="2:65" s="1" customFormat="1" ht="25.5" customHeight="1">
      <c r="B154" s="39"/>
      <c r="C154" s="190" t="s">
        <v>302</v>
      </c>
      <c r="D154" s="190" t="s">
        <v>145</v>
      </c>
      <c r="E154" s="191" t="s">
        <v>694</v>
      </c>
      <c r="F154" s="192" t="s">
        <v>695</v>
      </c>
      <c r="G154" s="193" t="s">
        <v>161</v>
      </c>
      <c r="H154" s="194">
        <v>6</v>
      </c>
      <c r="I154" s="195"/>
      <c r="J154" s="196">
        <f>ROUND(I154*H154,2)</f>
        <v>0</v>
      </c>
      <c r="K154" s="192" t="s">
        <v>149</v>
      </c>
      <c r="L154" s="59"/>
      <c r="M154" s="197" t="s">
        <v>34</v>
      </c>
      <c r="N154" s="198" t="s">
        <v>48</v>
      </c>
      <c r="O154" s="40"/>
      <c r="P154" s="199">
        <f>O154*H154</f>
        <v>0</v>
      </c>
      <c r="Q154" s="199">
        <v>2.0650000000000002E-2</v>
      </c>
      <c r="R154" s="199">
        <f>Q154*H154</f>
        <v>0.12390000000000001</v>
      </c>
      <c r="S154" s="199">
        <v>0</v>
      </c>
      <c r="T154" s="200">
        <f>S154*H154</f>
        <v>0</v>
      </c>
      <c r="AR154" s="22" t="s">
        <v>150</v>
      </c>
      <c r="AT154" s="22" t="s">
        <v>145</v>
      </c>
      <c r="AU154" s="22" t="s">
        <v>86</v>
      </c>
      <c r="AY154" s="22" t="s">
        <v>143</v>
      </c>
      <c r="BE154" s="201">
        <f>IF(N154="základní",J154,0)</f>
        <v>0</v>
      </c>
      <c r="BF154" s="201">
        <f>IF(N154="snížená",J154,0)</f>
        <v>0</v>
      </c>
      <c r="BG154" s="201">
        <f>IF(N154="zákl. přenesená",J154,0)</f>
        <v>0</v>
      </c>
      <c r="BH154" s="201">
        <f>IF(N154="sníž. přenesená",J154,0)</f>
        <v>0</v>
      </c>
      <c r="BI154" s="201">
        <f>IF(N154="nulová",J154,0)</f>
        <v>0</v>
      </c>
      <c r="BJ154" s="22" t="s">
        <v>25</v>
      </c>
      <c r="BK154" s="201">
        <f>ROUND(I154*H154,2)</f>
        <v>0</v>
      </c>
      <c r="BL154" s="22" t="s">
        <v>150</v>
      </c>
      <c r="BM154" s="22" t="s">
        <v>696</v>
      </c>
    </row>
    <row r="155" spans="2:65" s="11" customFormat="1" ht="13.5">
      <c r="B155" s="202"/>
      <c r="C155" s="203"/>
      <c r="D155" s="204" t="s">
        <v>152</v>
      </c>
      <c r="E155" s="205" t="s">
        <v>34</v>
      </c>
      <c r="F155" s="206" t="s">
        <v>601</v>
      </c>
      <c r="G155" s="203"/>
      <c r="H155" s="207">
        <v>6</v>
      </c>
      <c r="I155" s="208"/>
      <c r="J155" s="203"/>
      <c r="K155" s="203"/>
      <c r="L155" s="209"/>
      <c r="M155" s="210"/>
      <c r="N155" s="211"/>
      <c r="O155" s="211"/>
      <c r="P155" s="211"/>
      <c r="Q155" s="211"/>
      <c r="R155" s="211"/>
      <c r="S155" s="211"/>
      <c r="T155" s="212"/>
      <c r="AT155" s="213" t="s">
        <v>152</v>
      </c>
      <c r="AU155" s="213" t="s">
        <v>86</v>
      </c>
      <c r="AV155" s="11" t="s">
        <v>86</v>
      </c>
      <c r="AW155" s="11" t="s">
        <v>41</v>
      </c>
      <c r="AX155" s="11" t="s">
        <v>25</v>
      </c>
      <c r="AY155" s="213" t="s">
        <v>143</v>
      </c>
    </row>
    <row r="156" spans="2:65" s="1" customFormat="1" ht="16.5" customHeight="1">
      <c r="B156" s="39"/>
      <c r="C156" s="190" t="s">
        <v>307</v>
      </c>
      <c r="D156" s="190" t="s">
        <v>145</v>
      </c>
      <c r="E156" s="191" t="s">
        <v>697</v>
      </c>
      <c r="F156" s="192" t="s">
        <v>698</v>
      </c>
      <c r="G156" s="193" t="s">
        <v>148</v>
      </c>
      <c r="H156" s="194">
        <v>95.06</v>
      </c>
      <c r="I156" s="195"/>
      <c r="J156" s="196">
        <f>ROUND(I156*H156,2)</f>
        <v>0</v>
      </c>
      <c r="K156" s="192" t="s">
        <v>149</v>
      </c>
      <c r="L156" s="59"/>
      <c r="M156" s="197" t="s">
        <v>34</v>
      </c>
      <c r="N156" s="198" t="s">
        <v>48</v>
      </c>
      <c r="O156" s="40"/>
      <c r="P156" s="199">
        <f>O156*H156</f>
        <v>0</v>
      </c>
      <c r="Q156" s="199">
        <v>0</v>
      </c>
      <c r="R156" s="199">
        <f>Q156*H156</f>
        <v>0</v>
      </c>
      <c r="S156" s="199">
        <v>0</v>
      </c>
      <c r="T156" s="200">
        <f>S156*H156</f>
        <v>0</v>
      </c>
      <c r="AR156" s="22" t="s">
        <v>150</v>
      </c>
      <c r="AT156" s="22" t="s">
        <v>145</v>
      </c>
      <c r="AU156" s="22" t="s">
        <v>86</v>
      </c>
      <c r="AY156" s="22" t="s">
        <v>143</v>
      </c>
      <c r="BE156" s="201">
        <f>IF(N156="základní",J156,0)</f>
        <v>0</v>
      </c>
      <c r="BF156" s="201">
        <f>IF(N156="snížená",J156,0)</f>
        <v>0</v>
      </c>
      <c r="BG156" s="201">
        <f>IF(N156="zákl. přenesená",J156,0)</f>
        <v>0</v>
      </c>
      <c r="BH156" s="201">
        <f>IF(N156="sníž. přenesená",J156,0)</f>
        <v>0</v>
      </c>
      <c r="BI156" s="201">
        <f>IF(N156="nulová",J156,0)</f>
        <v>0</v>
      </c>
      <c r="BJ156" s="22" t="s">
        <v>25</v>
      </c>
      <c r="BK156" s="201">
        <f>ROUND(I156*H156,2)</f>
        <v>0</v>
      </c>
      <c r="BL156" s="22" t="s">
        <v>150</v>
      </c>
      <c r="BM156" s="22" t="s">
        <v>699</v>
      </c>
    </row>
    <row r="157" spans="2:65" s="1" customFormat="1" ht="16.5" customHeight="1">
      <c r="B157" s="39"/>
      <c r="C157" s="190" t="s">
        <v>312</v>
      </c>
      <c r="D157" s="190" t="s">
        <v>145</v>
      </c>
      <c r="E157" s="191" t="s">
        <v>700</v>
      </c>
      <c r="F157" s="192" t="s">
        <v>701</v>
      </c>
      <c r="G157" s="193" t="s">
        <v>148</v>
      </c>
      <c r="H157" s="194">
        <v>23.3</v>
      </c>
      <c r="I157" s="195"/>
      <c r="J157" s="196">
        <f>ROUND(I157*H157,2)</f>
        <v>0</v>
      </c>
      <c r="K157" s="192" t="s">
        <v>34</v>
      </c>
      <c r="L157" s="59"/>
      <c r="M157" s="197" t="s">
        <v>34</v>
      </c>
      <c r="N157" s="198" t="s">
        <v>48</v>
      </c>
      <c r="O157" s="40"/>
      <c r="P157" s="199">
        <f>O157*H157</f>
        <v>0</v>
      </c>
      <c r="Q157" s="199">
        <v>2.2000000000000001E-4</v>
      </c>
      <c r="R157" s="199">
        <f>Q157*H157</f>
        <v>5.1260000000000003E-3</v>
      </c>
      <c r="S157" s="199">
        <v>0</v>
      </c>
      <c r="T157" s="200">
        <f>S157*H157</f>
        <v>0</v>
      </c>
      <c r="AR157" s="22" t="s">
        <v>150</v>
      </c>
      <c r="AT157" s="22" t="s">
        <v>145</v>
      </c>
      <c r="AU157" s="22" t="s">
        <v>86</v>
      </c>
      <c r="AY157" s="22" t="s">
        <v>143</v>
      </c>
      <c r="BE157" s="201">
        <f>IF(N157="základní",J157,0)</f>
        <v>0</v>
      </c>
      <c r="BF157" s="201">
        <f>IF(N157="snížená",J157,0)</f>
        <v>0</v>
      </c>
      <c r="BG157" s="201">
        <f>IF(N157="zákl. přenesená",J157,0)</f>
        <v>0</v>
      </c>
      <c r="BH157" s="201">
        <f>IF(N157="sníž. přenesená",J157,0)</f>
        <v>0</v>
      </c>
      <c r="BI157" s="201">
        <f>IF(N157="nulová",J157,0)</f>
        <v>0</v>
      </c>
      <c r="BJ157" s="22" t="s">
        <v>25</v>
      </c>
      <c r="BK157" s="201">
        <f>ROUND(I157*H157,2)</f>
        <v>0</v>
      </c>
      <c r="BL157" s="22" t="s">
        <v>150</v>
      </c>
      <c r="BM157" s="22" t="s">
        <v>702</v>
      </c>
    </row>
    <row r="158" spans="2:65" s="11" customFormat="1" ht="13.5">
      <c r="B158" s="202"/>
      <c r="C158" s="203"/>
      <c r="D158" s="204" t="s">
        <v>152</v>
      </c>
      <c r="E158" s="205" t="s">
        <v>34</v>
      </c>
      <c r="F158" s="206" t="s">
        <v>703</v>
      </c>
      <c r="G158" s="203"/>
      <c r="H158" s="207">
        <v>23.3</v>
      </c>
      <c r="I158" s="208"/>
      <c r="J158" s="203"/>
      <c r="K158" s="203"/>
      <c r="L158" s="209"/>
      <c r="M158" s="210"/>
      <c r="N158" s="211"/>
      <c r="O158" s="211"/>
      <c r="P158" s="211"/>
      <c r="Q158" s="211"/>
      <c r="R158" s="211"/>
      <c r="S158" s="211"/>
      <c r="T158" s="212"/>
      <c r="AT158" s="213" t="s">
        <v>152</v>
      </c>
      <c r="AU158" s="213" t="s">
        <v>86</v>
      </c>
      <c r="AV158" s="11" t="s">
        <v>86</v>
      </c>
      <c r="AW158" s="11" t="s">
        <v>41</v>
      </c>
      <c r="AX158" s="11" t="s">
        <v>25</v>
      </c>
      <c r="AY158" s="213" t="s">
        <v>143</v>
      </c>
    </row>
    <row r="159" spans="2:65" s="1" customFormat="1" ht="25.5" customHeight="1">
      <c r="B159" s="39"/>
      <c r="C159" s="190" t="s">
        <v>316</v>
      </c>
      <c r="D159" s="190" t="s">
        <v>145</v>
      </c>
      <c r="E159" s="191" t="s">
        <v>704</v>
      </c>
      <c r="F159" s="192" t="s">
        <v>705</v>
      </c>
      <c r="G159" s="193" t="s">
        <v>148</v>
      </c>
      <c r="H159" s="194">
        <v>6</v>
      </c>
      <c r="I159" s="195"/>
      <c r="J159" s="196">
        <f>ROUND(I159*H159,2)</f>
        <v>0</v>
      </c>
      <c r="K159" s="192" t="s">
        <v>149</v>
      </c>
      <c r="L159" s="59"/>
      <c r="M159" s="197" t="s">
        <v>34</v>
      </c>
      <c r="N159" s="198" t="s">
        <v>48</v>
      </c>
      <c r="O159" s="40"/>
      <c r="P159" s="199">
        <f>O159*H159</f>
        <v>0</v>
      </c>
      <c r="Q159" s="199">
        <v>0.26894000000000001</v>
      </c>
      <c r="R159" s="199">
        <f>Q159*H159</f>
        <v>1.6136400000000002</v>
      </c>
      <c r="S159" s="199">
        <v>0</v>
      </c>
      <c r="T159" s="200">
        <f>S159*H159</f>
        <v>0</v>
      </c>
      <c r="AR159" s="22" t="s">
        <v>150</v>
      </c>
      <c r="AT159" s="22" t="s">
        <v>145</v>
      </c>
      <c r="AU159" s="22" t="s">
        <v>86</v>
      </c>
      <c r="AY159" s="22" t="s">
        <v>143</v>
      </c>
      <c r="BE159" s="201">
        <f>IF(N159="základní",J159,0)</f>
        <v>0</v>
      </c>
      <c r="BF159" s="201">
        <f>IF(N159="snížená",J159,0)</f>
        <v>0</v>
      </c>
      <c r="BG159" s="201">
        <f>IF(N159="zákl. přenesená",J159,0)</f>
        <v>0</v>
      </c>
      <c r="BH159" s="201">
        <f>IF(N159="sníž. přenesená",J159,0)</f>
        <v>0</v>
      </c>
      <c r="BI159" s="201">
        <f>IF(N159="nulová",J159,0)</f>
        <v>0</v>
      </c>
      <c r="BJ159" s="22" t="s">
        <v>25</v>
      </c>
      <c r="BK159" s="201">
        <f>ROUND(I159*H159,2)</f>
        <v>0</v>
      </c>
      <c r="BL159" s="22" t="s">
        <v>150</v>
      </c>
      <c r="BM159" s="22" t="s">
        <v>706</v>
      </c>
    </row>
    <row r="160" spans="2:65" s="11" customFormat="1" ht="13.5">
      <c r="B160" s="202"/>
      <c r="C160" s="203"/>
      <c r="D160" s="204" t="s">
        <v>152</v>
      </c>
      <c r="E160" s="205" t="s">
        <v>34</v>
      </c>
      <c r="F160" s="206" t="s">
        <v>601</v>
      </c>
      <c r="G160" s="203"/>
      <c r="H160" s="207">
        <v>6</v>
      </c>
      <c r="I160" s="208"/>
      <c r="J160" s="203"/>
      <c r="K160" s="203"/>
      <c r="L160" s="209"/>
      <c r="M160" s="210"/>
      <c r="N160" s="211"/>
      <c r="O160" s="211"/>
      <c r="P160" s="211"/>
      <c r="Q160" s="211"/>
      <c r="R160" s="211"/>
      <c r="S160" s="211"/>
      <c r="T160" s="212"/>
      <c r="AT160" s="213" t="s">
        <v>152</v>
      </c>
      <c r="AU160" s="213" t="s">
        <v>86</v>
      </c>
      <c r="AV160" s="11" t="s">
        <v>86</v>
      </c>
      <c r="AW160" s="11" t="s">
        <v>41</v>
      </c>
      <c r="AX160" s="11" t="s">
        <v>25</v>
      </c>
      <c r="AY160" s="213" t="s">
        <v>143</v>
      </c>
    </row>
    <row r="161" spans="2:65" s="10" customFormat="1" ht="29.85" customHeight="1">
      <c r="B161" s="174"/>
      <c r="C161" s="175"/>
      <c r="D161" s="176" t="s">
        <v>76</v>
      </c>
      <c r="E161" s="188" t="s">
        <v>189</v>
      </c>
      <c r="F161" s="188" t="s">
        <v>281</v>
      </c>
      <c r="G161" s="175"/>
      <c r="H161" s="175"/>
      <c r="I161" s="178"/>
      <c r="J161" s="189">
        <f>BK161</f>
        <v>0</v>
      </c>
      <c r="K161" s="175"/>
      <c r="L161" s="180"/>
      <c r="M161" s="181"/>
      <c r="N161" s="182"/>
      <c r="O161" s="182"/>
      <c r="P161" s="183">
        <f>SUM(P162:P201)</f>
        <v>0</v>
      </c>
      <c r="Q161" s="182"/>
      <c r="R161" s="183">
        <f>SUM(R162:R201)</f>
        <v>2.9521029400000005</v>
      </c>
      <c r="S161" s="182"/>
      <c r="T161" s="184">
        <f>SUM(T162:T201)</f>
        <v>12.775700000000001</v>
      </c>
      <c r="AR161" s="185" t="s">
        <v>25</v>
      </c>
      <c r="AT161" s="186" t="s">
        <v>76</v>
      </c>
      <c r="AU161" s="186" t="s">
        <v>25</v>
      </c>
      <c r="AY161" s="185" t="s">
        <v>143</v>
      </c>
      <c r="BK161" s="187">
        <f>SUM(BK162:BK201)</f>
        <v>0</v>
      </c>
    </row>
    <row r="162" spans="2:65" s="1" customFormat="1" ht="38.25" customHeight="1">
      <c r="B162" s="39"/>
      <c r="C162" s="190" t="s">
        <v>321</v>
      </c>
      <c r="D162" s="190" t="s">
        <v>145</v>
      </c>
      <c r="E162" s="191" t="s">
        <v>707</v>
      </c>
      <c r="F162" s="192" t="s">
        <v>708</v>
      </c>
      <c r="G162" s="193" t="s">
        <v>161</v>
      </c>
      <c r="H162" s="194">
        <v>2</v>
      </c>
      <c r="I162" s="195"/>
      <c r="J162" s="196">
        <f>ROUND(I162*H162,2)</f>
        <v>0</v>
      </c>
      <c r="K162" s="192" t="s">
        <v>149</v>
      </c>
      <c r="L162" s="59"/>
      <c r="M162" s="197" t="s">
        <v>34</v>
      </c>
      <c r="N162" s="198" t="s">
        <v>48</v>
      </c>
      <c r="O162" s="40"/>
      <c r="P162" s="199">
        <f>O162*H162</f>
        <v>0</v>
      </c>
      <c r="Q162" s="199">
        <v>0.1295</v>
      </c>
      <c r="R162" s="199">
        <f>Q162*H162</f>
        <v>0.25900000000000001</v>
      </c>
      <c r="S162" s="199">
        <v>0</v>
      </c>
      <c r="T162" s="200">
        <f>S162*H162</f>
        <v>0</v>
      </c>
      <c r="AR162" s="22" t="s">
        <v>150</v>
      </c>
      <c r="AT162" s="22" t="s">
        <v>145</v>
      </c>
      <c r="AU162" s="22" t="s">
        <v>86</v>
      </c>
      <c r="AY162" s="22" t="s">
        <v>143</v>
      </c>
      <c r="BE162" s="201">
        <f>IF(N162="základní",J162,0)</f>
        <v>0</v>
      </c>
      <c r="BF162" s="201">
        <f>IF(N162="snížená",J162,0)</f>
        <v>0</v>
      </c>
      <c r="BG162" s="201">
        <f>IF(N162="zákl. přenesená",J162,0)</f>
        <v>0</v>
      </c>
      <c r="BH162" s="201">
        <f>IF(N162="sníž. přenesená",J162,0)</f>
        <v>0</v>
      </c>
      <c r="BI162" s="201">
        <f>IF(N162="nulová",J162,0)</f>
        <v>0</v>
      </c>
      <c r="BJ162" s="22" t="s">
        <v>25</v>
      </c>
      <c r="BK162" s="201">
        <f>ROUND(I162*H162,2)</f>
        <v>0</v>
      </c>
      <c r="BL162" s="22" t="s">
        <v>150</v>
      </c>
      <c r="BM162" s="22" t="s">
        <v>709</v>
      </c>
    </row>
    <row r="163" spans="2:65" s="11" customFormat="1" ht="13.5">
      <c r="B163" s="202"/>
      <c r="C163" s="203"/>
      <c r="D163" s="204" t="s">
        <v>152</v>
      </c>
      <c r="E163" s="205" t="s">
        <v>34</v>
      </c>
      <c r="F163" s="206" t="s">
        <v>603</v>
      </c>
      <c r="G163" s="203"/>
      <c r="H163" s="207">
        <v>2</v>
      </c>
      <c r="I163" s="208"/>
      <c r="J163" s="203"/>
      <c r="K163" s="203"/>
      <c r="L163" s="209"/>
      <c r="M163" s="210"/>
      <c r="N163" s="211"/>
      <c r="O163" s="211"/>
      <c r="P163" s="211"/>
      <c r="Q163" s="211"/>
      <c r="R163" s="211"/>
      <c r="S163" s="211"/>
      <c r="T163" s="212"/>
      <c r="AT163" s="213" t="s">
        <v>152</v>
      </c>
      <c r="AU163" s="213" t="s">
        <v>86</v>
      </c>
      <c r="AV163" s="11" t="s">
        <v>86</v>
      </c>
      <c r="AW163" s="11" t="s">
        <v>41</v>
      </c>
      <c r="AX163" s="11" t="s">
        <v>25</v>
      </c>
      <c r="AY163" s="213" t="s">
        <v>143</v>
      </c>
    </row>
    <row r="164" spans="2:65" s="1" customFormat="1" ht="25.5" customHeight="1">
      <c r="B164" s="39"/>
      <c r="C164" s="225" t="s">
        <v>326</v>
      </c>
      <c r="D164" s="225" t="s">
        <v>205</v>
      </c>
      <c r="E164" s="226" t="s">
        <v>288</v>
      </c>
      <c r="F164" s="227" t="s">
        <v>289</v>
      </c>
      <c r="G164" s="228" t="s">
        <v>290</v>
      </c>
      <c r="H164" s="229">
        <v>2</v>
      </c>
      <c r="I164" s="230"/>
      <c r="J164" s="231">
        <f>ROUND(I164*H164,2)</f>
        <v>0</v>
      </c>
      <c r="K164" s="227" t="s">
        <v>149</v>
      </c>
      <c r="L164" s="232"/>
      <c r="M164" s="233" t="s">
        <v>34</v>
      </c>
      <c r="N164" s="234" t="s">
        <v>48</v>
      </c>
      <c r="O164" s="40"/>
      <c r="P164" s="199">
        <f>O164*H164</f>
        <v>0</v>
      </c>
      <c r="Q164" s="199">
        <v>5.8000000000000003E-2</v>
      </c>
      <c r="R164" s="199">
        <f>Q164*H164</f>
        <v>0.11600000000000001</v>
      </c>
      <c r="S164" s="199">
        <v>0</v>
      </c>
      <c r="T164" s="200">
        <f>S164*H164</f>
        <v>0</v>
      </c>
      <c r="AR164" s="22" t="s">
        <v>184</v>
      </c>
      <c r="AT164" s="22" t="s">
        <v>205</v>
      </c>
      <c r="AU164" s="22" t="s">
        <v>86</v>
      </c>
      <c r="AY164" s="22" t="s">
        <v>143</v>
      </c>
      <c r="BE164" s="201">
        <f>IF(N164="základní",J164,0)</f>
        <v>0</v>
      </c>
      <c r="BF164" s="201">
        <f>IF(N164="snížená",J164,0)</f>
        <v>0</v>
      </c>
      <c r="BG164" s="201">
        <f>IF(N164="zákl. přenesená",J164,0)</f>
        <v>0</v>
      </c>
      <c r="BH164" s="201">
        <f>IF(N164="sníž. přenesená",J164,0)</f>
        <v>0</v>
      </c>
      <c r="BI164" s="201">
        <f>IF(N164="nulová",J164,0)</f>
        <v>0</v>
      </c>
      <c r="BJ164" s="22" t="s">
        <v>25</v>
      </c>
      <c r="BK164" s="201">
        <f>ROUND(I164*H164,2)</f>
        <v>0</v>
      </c>
      <c r="BL164" s="22" t="s">
        <v>150</v>
      </c>
      <c r="BM164" s="22" t="s">
        <v>710</v>
      </c>
    </row>
    <row r="165" spans="2:65" s="1" customFormat="1" ht="25.5" customHeight="1">
      <c r="B165" s="39"/>
      <c r="C165" s="190" t="s">
        <v>331</v>
      </c>
      <c r="D165" s="190" t="s">
        <v>145</v>
      </c>
      <c r="E165" s="191" t="s">
        <v>711</v>
      </c>
      <c r="F165" s="192" t="s">
        <v>712</v>
      </c>
      <c r="G165" s="193" t="s">
        <v>148</v>
      </c>
      <c r="H165" s="194">
        <v>29.1</v>
      </c>
      <c r="I165" s="195"/>
      <c r="J165" s="196">
        <f>ROUND(I165*H165,2)</f>
        <v>0</v>
      </c>
      <c r="K165" s="192" t="s">
        <v>149</v>
      </c>
      <c r="L165" s="59"/>
      <c r="M165" s="197" t="s">
        <v>34</v>
      </c>
      <c r="N165" s="198" t="s">
        <v>48</v>
      </c>
      <c r="O165" s="40"/>
      <c r="P165" s="199">
        <f>O165*H165</f>
        <v>0</v>
      </c>
      <c r="Q165" s="199">
        <v>6.8999999999999997E-4</v>
      </c>
      <c r="R165" s="199">
        <f>Q165*H165</f>
        <v>2.0079E-2</v>
      </c>
      <c r="S165" s="199">
        <v>0</v>
      </c>
      <c r="T165" s="200">
        <f>S165*H165</f>
        <v>0</v>
      </c>
      <c r="AR165" s="22" t="s">
        <v>150</v>
      </c>
      <c r="AT165" s="22" t="s">
        <v>145</v>
      </c>
      <c r="AU165" s="22" t="s">
        <v>86</v>
      </c>
      <c r="AY165" s="22" t="s">
        <v>143</v>
      </c>
      <c r="BE165" s="201">
        <f>IF(N165="základní",J165,0)</f>
        <v>0</v>
      </c>
      <c r="BF165" s="201">
        <f>IF(N165="snížená",J165,0)</f>
        <v>0</v>
      </c>
      <c r="BG165" s="201">
        <f>IF(N165="zákl. přenesená",J165,0)</f>
        <v>0</v>
      </c>
      <c r="BH165" s="201">
        <f>IF(N165="sníž. přenesená",J165,0)</f>
        <v>0</v>
      </c>
      <c r="BI165" s="201">
        <f>IF(N165="nulová",J165,0)</f>
        <v>0</v>
      </c>
      <c r="BJ165" s="22" t="s">
        <v>25</v>
      </c>
      <c r="BK165" s="201">
        <f>ROUND(I165*H165,2)</f>
        <v>0</v>
      </c>
      <c r="BL165" s="22" t="s">
        <v>150</v>
      </c>
      <c r="BM165" s="22" t="s">
        <v>713</v>
      </c>
    </row>
    <row r="166" spans="2:65" s="11" customFormat="1" ht="13.5">
      <c r="B166" s="202"/>
      <c r="C166" s="203"/>
      <c r="D166" s="204" t="s">
        <v>152</v>
      </c>
      <c r="E166" s="205" t="s">
        <v>34</v>
      </c>
      <c r="F166" s="206" t="s">
        <v>714</v>
      </c>
      <c r="G166" s="203"/>
      <c r="H166" s="207">
        <v>29.1</v>
      </c>
      <c r="I166" s="208"/>
      <c r="J166" s="203"/>
      <c r="K166" s="203"/>
      <c r="L166" s="209"/>
      <c r="M166" s="210"/>
      <c r="N166" s="211"/>
      <c r="O166" s="211"/>
      <c r="P166" s="211"/>
      <c r="Q166" s="211"/>
      <c r="R166" s="211"/>
      <c r="S166" s="211"/>
      <c r="T166" s="212"/>
      <c r="AT166" s="213" t="s">
        <v>152</v>
      </c>
      <c r="AU166" s="213" t="s">
        <v>86</v>
      </c>
      <c r="AV166" s="11" t="s">
        <v>86</v>
      </c>
      <c r="AW166" s="11" t="s">
        <v>41</v>
      </c>
      <c r="AX166" s="11" t="s">
        <v>25</v>
      </c>
      <c r="AY166" s="213" t="s">
        <v>143</v>
      </c>
    </row>
    <row r="167" spans="2:65" s="1" customFormat="1" ht="38.25" customHeight="1">
      <c r="B167" s="39"/>
      <c r="C167" s="190" t="s">
        <v>336</v>
      </c>
      <c r="D167" s="190" t="s">
        <v>145</v>
      </c>
      <c r="E167" s="191" t="s">
        <v>715</v>
      </c>
      <c r="F167" s="192" t="s">
        <v>716</v>
      </c>
      <c r="G167" s="193" t="s">
        <v>148</v>
      </c>
      <c r="H167" s="194">
        <v>145.19999999999999</v>
      </c>
      <c r="I167" s="195"/>
      <c r="J167" s="196">
        <f>ROUND(I167*H167,2)</f>
        <v>0</v>
      </c>
      <c r="K167" s="192" t="s">
        <v>149</v>
      </c>
      <c r="L167" s="59"/>
      <c r="M167" s="197" t="s">
        <v>34</v>
      </c>
      <c r="N167" s="198" t="s">
        <v>48</v>
      </c>
      <c r="O167" s="40"/>
      <c r="P167" s="199">
        <f>O167*H167</f>
        <v>0</v>
      </c>
      <c r="Q167" s="199">
        <v>0</v>
      </c>
      <c r="R167" s="199">
        <f>Q167*H167</f>
        <v>0</v>
      </c>
      <c r="S167" s="199">
        <v>0</v>
      </c>
      <c r="T167" s="200">
        <f>S167*H167</f>
        <v>0</v>
      </c>
      <c r="AR167" s="22" t="s">
        <v>150</v>
      </c>
      <c r="AT167" s="22" t="s">
        <v>145</v>
      </c>
      <c r="AU167" s="22" t="s">
        <v>86</v>
      </c>
      <c r="AY167" s="22" t="s">
        <v>143</v>
      </c>
      <c r="BE167" s="201">
        <f>IF(N167="základní",J167,0)</f>
        <v>0</v>
      </c>
      <c r="BF167" s="201">
        <f>IF(N167="snížená",J167,0)</f>
        <v>0</v>
      </c>
      <c r="BG167" s="201">
        <f>IF(N167="zákl. přenesená",J167,0)</f>
        <v>0</v>
      </c>
      <c r="BH167" s="201">
        <f>IF(N167="sníž. přenesená",J167,0)</f>
        <v>0</v>
      </c>
      <c r="BI167" s="201">
        <f>IF(N167="nulová",J167,0)</f>
        <v>0</v>
      </c>
      <c r="BJ167" s="22" t="s">
        <v>25</v>
      </c>
      <c r="BK167" s="201">
        <f>ROUND(I167*H167,2)</f>
        <v>0</v>
      </c>
      <c r="BL167" s="22" t="s">
        <v>150</v>
      </c>
      <c r="BM167" s="22" t="s">
        <v>717</v>
      </c>
    </row>
    <row r="168" spans="2:65" s="11" customFormat="1" ht="13.5">
      <c r="B168" s="202"/>
      <c r="C168" s="203"/>
      <c r="D168" s="204" t="s">
        <v>152</v>
      </c>
      <c r="E168" s="205" t="s">
        <v>34</v>
      </c>
      <c r="F168" s="206" t="s">
        <v>718</v>
      </c>
      <c r="G168" s="203"/>
      <c r="H168" s="207">
        <v>145.19999999999999</v>
      </c>
      <c r="I168" s="208"/>
      <c r="J168" s="203"/>
      <c r="K168" s="203"/>
      <c r="L168" s="209"/>
      <c r="M168" s="210"/>
      <c r="N168" s="211"/>
      <c r="O168" s="211"/>
      <c r="P168" s="211"/>
      <c r="Q168" s="211"/>
      <c r="R168" s="211"/>
      <c r="S168" s="211"/>
      <c r="T168" s="212"/>
      <c r="AT168" s="213" t="s">
        <v>152</v>
      </c>
      <c r="AU168" s="213" t="s">
        <v>86</v>
      </c>
      <c r="AV168" s="11" t="s">
        <v>86</v>
      </c>
      <c r="AW168" s="11" t="s">
        <v>41</v>
      </c>
      <c r="AX168" s="11" t="s">
        <v>25</v>
      </c>
      <c r="AY168" s="213" t="s">
        <v>143</v>
      </c>
    </row>
    <row r="169" spans="2:65" s="1" customFormat="1" ht="38.25" customHeight="1">
      <c r="B169" s="39"/>
      <c r="C169" s="190" t="s">
        <v>340</v>
      </c>
      <c r="D169" s="190" t="s">
        <v>145</v>
      </c>
      <c r="E169" s="191" t="s">
        <v>719</v>
      </c>
      <c r="F169" s="192" t="s">
        <v>720</v>
      </c>
      <c r="G169" s="193" t="s">
        <v>148</v>
      </c>
      <c r="H169" s="194">
        <v>4356</v>
      </c>
      <c r="I169" s="195"/>
      <c r="J169" s="196">
        <f>ROUND(I169*H169,2)</f>
        <v>0</v>
      </c>
      <c r="K169" s="192" t="s">
        <v>149</v>
      </c>
      <c r="L169" s="59"/>
      <c r="M169" s="197" t="s">
        <v>34</v>
      </c>
      <c r="N169" s="198" t="s">
        <v>48</v>
      </c>
      <c r="O169" s="40"/>
      <c r="P169" s="199">
        <f>O169*H169</f>
        <v>0</v>
      </c>
      <c r="Q169" s="199">
        <v>0</v>
      </c>
      <c r="R169" s="199">
        <f>Q169*H169</f>
        <v>0</v>
      </c>
      <c r="S169" s="199">
        <v>0</v>
      </c>
      <c r="T169" s="200">
        <f>S169*H169</f>
        <v>0</v>
      </c>
      <c r="AR169" s="22" t="s">
        <v>150</v>
      </c>
      <c r="AT169" s="22" t="s">
        <v>145</v>
      </c>
      <c r="AU169" s="22" t="s">
        <v>86</v>
      </c>
      <c r="AY169" s="22" t="s">
        <v>143</v>
      </c>
      <c r="BE169" s="201">
        <f>IF(N169="základní",J169,0)</f>
        <v>0</v>
      </c>
      <c r="BF169" s="201">
        <f>IF(N169="snížená",J169,0)</f>
        <v>0</v>
      </c>
      <c r="BG169" s="201">
        <f>IF(N169="zákl. přenesená",J169,0)</f>
        <v>0</v>
      </c>
      <c r="BH169" s="201">
        <f>IF(N169="sníž. přenesená",J169,0)</f>
        <v>0</v>
      </c>
      <c r="BI169" s="201">
        <f>IF(N169="nulová",J169,0)</f>
        <v>0</v>
      </c>
      <c r="BJ169" s="22" t="s">
        <v>25</v>
      </c>
      <c r="BK169" s="201">
        <f>ROUND(I169*H169,2)</f>
        <v>0</v>
      </c>
      <c r="BL169" s="22" t="s">
        <v>150</v>
      </c>
      <c r="BM169" s="22" t="s">
        <v>721</v>
      </c>
    </row>
    <row r="170" spans="2:65" s="11" customFormat="1" ht="13.5">
      <c r="B170" s="202"/>
      <c r="C170" s="203"/>
      <c r="D170" s="204" t="s">
        <v>152</v>
      </c>
      <c r="E170" s="205" t="s">
        <v>34</v>
      </c>
      <c r="F170" s="206" t="s">
        <v>722</v>
      </c>
      <c r="G170" s="203"/>
      <c r="H170" s="207">
        <v>4356</v>
      </c>
      <c r="I170" s="208"/>
      <c r="J170" s="203"/>
      <c r="K170" s="203"/>
      <c r="L170" s="209"/>
      <c r="M170" s="210"/>
      <c r="N170" s="211"/>
      <c r="O170" s="211"/>
      <c r="P170" s="211"/>
      <c r="Q170" s="211"/>
      <c r="R170" s="211"/>
      <c r="S170" s="211"/>
      <c r="T170" s="212"/>
      <c r="AT170" s="213" t="s">
        <v>152</v>
      </c>
      <c r="AU170" s="213" t="s">
        <v>86</v>
      </c>
      <c r="AV170" s="11" t="s">
        <v>86</v>
      </c>
      <c r="AW170" s="11" t="s">
        <v>41</v>
      </c>
      <c r="AX170" s="11" t="s">
        <v>25</v>
      </c>
      <c r="AY170" s="213" t="s">
        <v>143</v>
      </c>
    </row>
    <row r="171" spans="2:65" s="1" customFormat="1" ht="38.25" customHeight="1">
      <c r="B171" s="39"/>
      <c r="C171" s="190" t="s">
        <v>344</v>
      </c>
      <c r="D171" s="190" t="s">
        <v>145</v>
      </c>
      <c r="E171" s="191" t="s">
        <v>723</v>
      </c>
      <c r="F171" s="192" t="s">
        <v>724</v>
      </c>
      <c r="G171" s="193" t="s">
        <v>148</v>
      </c>
      <c r="H171" s="194">
        <v>145.19999999999999</v>
      </c>
      <c r="I171" s="195"/>
      <c r="J171" s="196">
        <f>ROUND(I171*H171,2)</f>
        <v>0</v>
      </c>
      <c r="K171" s="192" t="s">
        <v>149</v>
      </c>
      <c r="L171" s="59"/>
      <c r="M171" s="197" t="s">
        <v>34</v>
      </c>
      <c r="N171" s="198" t="s">
        <v>48</v>
      </c>
      <c r="O171" s="40"/>
      <c r="P171" s="199">
        <f>O171*H171</f>
        <v>0</v>
      </c>
      <c r="Q171" s="199">
        <v>0</v>
      </c>
      <c r="R171" s="199">
        <f>Q171*H171</f>
        <v>0</v>
      </c>
      <c r="S171" s="199">
        <v>0</v>
      </c>
      <c r="T171" s="200">
        <f>S171*H171</f>
        <v>0</v>
      </c>
      <c r="AR171" s="22" t="s">
        <v>150</v>
      </c>
      <c r="AT171" s="22" t="s">
        <v>145</v>
      </c>
      <c r="AU171" s="22" t="s">
        <v>86</v>
      </c>
      <c r="AY171" s="22" t="s">
        <v>143</v>
      </c>
      <c r="BE171" s="201">
        <f>IF(N171="základní",J171,0)</f>
        <v>0</v>
      </c>
      <c r="BF171" s="201">
        <f>IF(N171="snížená",J171,0)</f>
        <v>0</v>
      </c>
      <c r="BG171" s="201">
        <f>IF(N171="zákl. přenesená",J171,0)</f>
        <v>0</v>
      </c>
      <c r="BH171" s="201">
        <f>IF(N171="sníž. přenesená",J171,0)</f>
        <v>0</v>
      </c>
      <c r="BI171" s="201">
        <f>IF(N171="nulová",J171,0)</f>
        <v>0</v>
      </c>
      <c r="BJ171" s="22" t="s">
        <v>25</v>
      </c>
      <c r="BK171" s="201">
        <f>ROUND(I171*H171,2)</f>
        <v>0</v>
      </c>
      <c r="BL171" s="22" t="s">
        <v>150</v>
      </c>
      <c r="BM171" s="22" t="s">
        <v>725</v>
      </c>
    </row>
    <row r="172" spans="2:65" s="11" customFormat="1" ht="13.5">
      <c r="B172" s="202"/>
      <c r="C172" s="203"/>
      <c r="D172" s="204" t="s">
        <v>152</v>
      </c>
      <c r="E172" s="205" t="s">
        <v>34</v>
      </c>
      <c r="F172" s="206" t="s">
        <v>718</v>
      </c>
      <c r="G172" s="203"/>
      <c r="H172" s="207">
        <v>145.19999999999999</v>
      </c>
      <c r="I172" s="208"/>
      <c r="J172" s="203"/>
      <c r="K172" s="203"/>
      <c r="L172" s="209"/>
      <c r="M172" s="210"/>
      <c r="N172" s="211"/>
      <c r="O172" s="211"/>
      <c r="P172" s="211"/>
      <c r="Q172" s="211"/>
      <c r="R172" s="211"/>
      <c r="S172" s="211"/>
      <c r="T172" s="212"/>
      <c r="AT172" s="213" t="s">
        <v>152</v>
      </c>
      <c r="AU172" s="213" t="s">
        <v>86</v>
      </c>
      <c r="AV172" s="11" t="s">
        <v>86</v>
      </c>
      <c r="AW172" s="11" t="s">
        <v>41</v>
      </c>
      <c r="AX172" s="11" t="s">
        <v>25</v>
      </c>
      <c r="AY172" s="213" t="s">
        <v>143</v>
      </c>
    </row>
    <row r="173" spans="2:65" s="1" customFormat="1" ht="25.5" customHeight="1">
      <c r="B173" s="39"/>
      <c r="C173" s="190" t="s">
        <v>350</v>
      </c>
      <c r="D173" s="190" t="s">
        <v>145</v>
      </c>
      <c r="E173" s="191" t="s">
        <v>726</v>
      </c>
      <c r="F173" s="192" t="s">
        <v>727</v>
      </c>
      <c r="G173" s="193" t="s">
        <v>166</v>
      </c>
      <c r="H173" s="194">
        <v>277.2</v>
      </c>
      <c r="I173" s="195"/>
      <c r="J173" s="196">
        <f>ROUND(I173*H173,2)</f>
        <v>0</v>
      </c>
      <c r="K173" s="192" t="s">
        <v>149</v>
      </c>
      <c r="L173" s="59"/>
      <c r="M173" s="197" t="s">
        <v>34</v>
      </c>
      <c r="N173" s="198" t="s">
        <v>48</v>
      </c>
      <c r="O173" s="40"/>
      <c r="P173" s="199">
        <f>O173*H173</f>
        <v>0</v>
      </c>
      <c r="Q173" s="199">
        <v>0</v>
      </c>
      <c r="R173" s="199">
        <f>Q173*H173</f>
        <v>0</v>
      </c>
      <c r="S173" s="199">
        <v>0</v>
      </c>
      <c r="T173" s="200">
        <f>S173*H173</f>
        <v>0</v>
      </c>
      <c r="AR173" s="22" t="s">
        <v>150</v>
      </c>
      <c r="AT173" s="22" t="s">
        <v>145</v>
      </c>
      <c r="AU173" s="22" t="s">
        <v>86</v>
      </c>
      <c r="AY173" s="22" t="s">
        <v>143</v>
      </c>
      <c r="BE173" s="201">
        <f>IF(N173="základní",J173,0)</f>
        <v>0</v>
      </c>
      <c r="BF173" s="201">
        <f>IF(N173="snížená",J173,0)</f>
        <v>0</v>
      </c>
      <c r="BG173" s="201">
        <f>IF(N173="zákl. přenesená",J173,0)</f>
        <v>0</v>
      </c>
      <c r="BH173" s="201">
        <f>IF(N173="sníž. přenesená",J173,0)</f>
        <v>0</v>
      </c>
      <c r="BI173" s="201">
        <f>IF(N173="nulová",J173,0)</f>
        <v>0</v>
      </c>
      <c r="BJ173" s="22" t="s">
        <v>25</v>
      </c>
      <c r="BK173" s="201">
        <f>ROUND(I173*H173,2)</f>
        <v>0</v>
      </c>
      <c r="BL173" s="22" t="s">
        <v>150</v>
      </c>
      <c r="BM173" s="22" t="s">
        <v>728</v>
      </c>
    </row>
    <row r="174" spans="2:65" s="11" customFormat="1" ht="13.5">
      <c r="B174" s="202"/>
      <c r="C174" s="203"/>
      <c r="D174" s="204" t="s">
        <v>152</v>
      </c>
      <c r="E174" s="205" t="s">
        <v>34</v>
      </c>
      <c r="F174" s="206" t="s">
        <v>729</v>
      </c>
      <c r="G174" s="203"/>
      <c r="H174" s="207">
        <v>277.2</v>
      </c>
      <c r="I174" s="208"/>
      <c r="J174" s="203"/>
      <c r="K174" s="203"/>
      <c r="L174" s="209"/>
      <c r="M174" s="210"/>
      <c r="N174" s="211"/>
      <c r="O174" s="211"/>
      <c r="P174" s="211"/>
      <c r="Q174" s="211"/>
      <c r="R174" s="211"/>
      <c r="S174" s="211"/>
      <c r="T174" s="212"/>
      <c r="AT174" s="213" t="s">
        <v>152</v>
      </c>
      <c r="AU174" s="213" t="s">
        <v>86</v>
      </c>
      <c r="AV174" s="11" t="s">
        <v>86</v>
      </c>
      <c r="AW174" s="11" t="s">
        <v>41</v>
      </c>
      <c r="AX174" s="11" t="s">
        <v>25</v>
      </c>
      <c r="AY174" s="213" t="s">
        <v>143</v>
      </c>
    </row>
    <row r="175" spans="2:65" s="1" customFormat="1" ht="25.5" customHeight="1">
      <c r="B175" s="39"/>
      <c r="C175" s="190" t="s">
        <v>354</v>
      </c>
      <c r="D175" s="190" t="s">
        <v>145</v>
      </c>
      <c r="E175" s="191" t="s">
        <v>730</v>
      </c>
      <c r="F175" s="192" t="s">
        <v>731</v>
      </c>
      <c r="G175" s="193" t="s">
        <v>166</v>
      </c>
      <c r="H175" s="194">
        <v>3880.8</v>
      </c>
      <c r="I175" s="195"/>
      <c r="J175" s="196">
        <f>ROUND(I175*H175,2)</f>
        <v>0</v>
      </c>
      <c r="K175" s="192" t="s">
        <v>149</v>
      </c>
      <c r="L175" s="59"/>
      <c r="M175" s="197" t="s">
        <v>34</v>
      </c>
      <c r="N175" s="198" t="s">
        <v>48</v>
      </c>
      <c r="O175" s="40"/>
      <c r="P175" s="199">
        <f>O175*H175</f>
        <v>0</v>
      </c>
      <c r="Q175" s="199">
        <v>0</v>
      </c>
      <c r="R175" s="199">
        <f>Q175*H175</f>
        <v>0</v>
      </c>
      <c r="S175" s="199">
        <v>0</v>
      </c>
      <c r="T175" s="200">
        <f>S175*H175</f>
        <v>0</v>
      </c>
      <c r="AR175" s="22" t="s">
        <v>150</v>
      </c>
      <c r="AT175" s="22" t="s">
        <v>145</v>
      </c>
      <c r="AU175" s="22" t="s">
        <v>86</v>
      </c>
      <c r="AY175" s="22" t="s">
        <v>143</v>
      </c>
      <c r="BE175" s="201">
        <f>IF(N175="základní",J175,0)</f>
        <v>0</v>
      </c>
      <c r="BF175" s="201">
        <f>IF(N175="snížená",J175,0)</f>
        <v>0</v>
      </c>
      <c r="BG175" s="201">
        <f>IF(N175="zákl. přenesená",J175,0)</f>
        <v>0</v>
      </c>
      <c r="BH175" s="201">
        <f>IF(N175="sníž. přenesená",J175,0)</f>
        <v>0</v>
      </c>
      <c r="BI175" s="201">
        <f>IF(N175="nulová",J175,0)</f>
        <v>0</v>
      </c>
      <c r="BJ175" s="22" t="s">
        <v>25</v>
      </c>
      <c r="BK175" s="201">
        <f>ROUND(I175*H175,2)</f>
        <v>0</v>
      </c>
      <c r="BL175" s="22" t="s">
        <v>150</v>
      </c>
      <c r="BM175" s="22" t="s">
        <v>732</v>
      </c>
    </row>
    <row r="176" spans="2:65" s="11" customFormat="1" ht="13.5">
      <c r="B176" s="202"/>
      <c r="C176" s="203"/>
      <c r="D176" s="204" t="s">
        <v>152</v>
      </c>
      <c r="E176" s="205" t="s">
        <v>34</v>
      </c>
      <c r="F176" s="206" t="s">
        <v>733</v>
      </c>
      <c r="G176" s="203"/>
      <c r="H176" s="207">
        <v>3880.8</v>
      </c>
      <c r="I176" s="208"/>
      <c r="J176" s="203"/>
      <c r="K176" s="203"/>
      <c r="L176" s="209"/>
      <c r="M176" s="210"/>
      <c r="N176" s="211"/>
      <c r="O176" s="211"/>
      <c r="P176" s="211"/>
      <c r="Q176" s="211"/>
      <c r="R176" s="211"/>
      <c r="S176" s="211"/>
      <c r="T176" s="212"/>
      <c r="AT176" s="213" t="s">
        <v>152</v>
      </c>
      <c r="AU176" s="213" t="s">
        <v>86</v>
      </c>
      <c r="AV176" s="11" t="s">
        <v>86</v>
      </c>
      <c r="AW176" s="11" t="s">
        <v>41</v>
      </c>
      <c r="AX176" s="11" t="s">
        <v>25</v>
      </c>
      <c r="AY176" s="213" t="s">
        <v>143</v>
      </c>
    </row>
    <row r="177" spans="2:65" s="1" customFormat="1" ht="25.5" customHeight="1">
      <c r="B177" s="39"/>
      <c r="C177" s="190" t="s">
        <v>359</v>
      </c>
      <c r="D177" s="190" t="s">
        <v>145</v>
      </c>
      <c r="E177" s="191" t="s">
        <v>734</v>
      </c>
      <c r="F177" s="192" t="s">
        <v>735</v>
      </c>
      <c r="G177" s="193" t="s">
        <v>166</v>
      </c>
      <c r="H177" s="194">
        <v>277.2</v>
      </c>
      <c r="I177" s="195"/>
      <c r="J177" s="196">
        <f>ROUND(I177*H177,2)</f>
        <v>0</v>
      </c>
      <c r="K177" s="192" t="s">
        <v>149</v>
      </c>
      <c r="L177" s="59"/>
      <c r="M177" s="197" t="s">
        <v>34</v>
      </c>
      <c r="N177" s="198" t="s">
        <v>48</v>
      </c>
      <c r="O177" s="40"/>
      <c r="P177" s="199">
        <f>O177*H177</f>
        <v>0</v>
      </c>
      <c r="Q177" s="199">
        <v>0</v>
      </c>
      <c r="R177" s="199">
        <f>Q177*H177</f>
        <v>0</v>
      </c>
      <c r="S177" s="199">
        <v>0</v>
      </c>
      <c r="T177" s="200">
        <f>S177*H177</f>
        <v>0</v>
      </c>
      <c r="AR177" s="22" t="s">
        <v>150</v>
      </c>
      <c r="AT177" s="22" t="s">
        <v>145</v>
      </c>
      <c r="AU177" s="22" t="s">
        <v>86</v>
      </c>
      <c r="AY177" s="22" t="s">
        <v>143</v>
      </c>
      <c r="BE177" s="201">
        <f>IF(N177="základní",J177,0)</f>
        <v>0</v>
      </c>
      <c r="BF177" s="201">
        <f>IF(N177="snížená",J177,0)</f>
        <v>0</v>
      </c>
      <c r="BG177" s="201">
        <f>IF(N177="zákl. přenesená",J177,0)</f>
        <v>0</v>
      </c>
      <c r="BH177" s="201">
        <f>IF(N177="sníž. přenesená",J177,0)</f>
        <v>0</v>
      </c>
      <c r="BI177" s="201">
        <f>IF(N177="nulová",J177,0)</f>
        <v>0</v>
      </c>
      <c r="BJ177" s="22" t="s">
        <v>25</v>
      </c>
      <c r="BK177" s="201">
        <f>ROUND(I177*H177,2)</f>
        <v>0</v>
      </c>
      <c r="BL177" s="22" t="s">
        <v>150</v>
      </c>
      <c r="BM177" s="22" t="s">
        <v>736</v>
      </c>
    </row>
    <row r="178" spans="2:65" s="1" customFormat="1" ht="25.5" customHeight="1">
      <c r="B178" s="39"/>
      <c r="C178" s="190" t="s">
        <v>363</v>
      </c>
      <c r="D178" s="190" t="s">
        <v>145</v>
      </c>
      <c r="E178" s="191" t="s">
        <v>737</v>
      </c>
      <c r="F178" s="192" t="s">
        <v>738</v>
      </c>
      <c r="G178" s="193" t="s">
        <v>148</v>
      </c>
      <c r="H178" s="194">
        <v>92.4</v>
      </c>
      <c r="I178" s="195"/>
      <c r="J178" s="196">
        <f>ROUND(I178*H178,2)</f>
        <v>0</v>
      </c>
      <c r="K178" s="192" t="s">
        <v>149</v>
      </c>
      <c r="L178" s="59"/>
      <c r="M178" s="197" t="s">
        <v>34</v>
      </c>
      <c r="N178" s="198" t="s">
        <v>48</v>
      </c>
      <c r="O178" s="40"/>
      <c r="P178" s="199">
        <f>O178*H178</f>
        <v>0</v>
      </c>
      <c r="Q178" s="199">
        <v>0</v>
      </c>
      <c r="R178" s="199">
        <f>Q178*H178</f>
        <v>0</v>
      </c>
      <c r="S178" s="199">
        <v>0</v>
      </c>
      <c r="T178" s="200">
        <f>S178*H178</f>
        <v>0</v>
      </c>
      <c r="AR178" s="22" t="s">
        <v>150</v>
      </c>
      <c r="AT178" s="22" t="s">
        <v>145</v>
      </c>
      <c r="AU178" s="22" t="s">
        <v>86</v>
      </c>
      <c r="AY178" s="22" t="s">
        <v>143</v>
      </c>
      <c r="BE178" s="201">
        <f>IF(N178="základní",J178,0)</f>
        <v>0</v>
      </c>
      <c r="BF178" s="201">
        <f>IF(N178="snížená",J178,0)</f>
        <v>0</v>
      </c>
      <c r="BG178" s="201">
        <f>IF(N178="zákl. přenesená",J178,0)</f>
        <v>0</v>
      </c>
      <c r="BH178" s="201">
        <f>IF(N178="sníž. přenesená",J178,0)</f>
        <v>0</v>
      </c>
      <c r="BI178" s="201">
        <f>IF(N178="nulová",J178,0)</f>
        <v>0</v>
      </c>
      <c r="BJ178" s="22" t="s">
        <v>25</v>
      </c>
      <c r="BK178" s="201">
        <f>ROUND(I178*H178,2)</f>
        <v>0</v>
      </c>
      <c r="BL178" s="22" t="s">
        <v>150</v>
      </c>
      <c r="BM178" s="22" t="s">
        <v>739</v>
      </c>
    </row>
    <row r="179" spans="2:65" s="11" customFormat="1" ht="13.5">
      <c r="B179" s="202"/>
      <c r="C179" s="203"/>
      <c r="D179" s="204" t="s">
        <v>152</v>
      </c>
      <c r="E179" s="205" t="s">
        <v>34</v>
      </c>
      <c r="F179" s="206" t="s">
        <v>740</v>
      </c>
      <c r="G179" s="203"/>
      <c r="H179" s="207">
        <v>92.4</v>
      </c>
      <c r="I179" s="208"/>
      <c r="J179" s="203"/>
      <c r="K179" s="203"/>
      <c r="L179" s="209"/>
      <c r="M179" s="210"/>
      <c r="N179" s="211"/>
      <c r="O179" s="211"/>
      <c r="P179" s="211"/>
      <c r="Q179" s="211"/>
      <c r="R179" s="211"/>
      <c r="S179" s="211"/>
      <c r="T179" s="212"/>
      <c r="AT179" s="213" t="s">
        <v>152</v>
      </c>
      <c r="AU179" s="213" t="s">
        <v>86</v>
      </c>
      <c r="AV179" s="11" t="s">
        <v>86</v>
      </c>
      <c r="AW179" s="11" t="s">
        <v>41</v>
      </c>
      <c r="AX179" s="11" t="s">
        <v>25</v>
      </c>
      <c r="AY179" s="213" t="s">
        <v>143</v>
      </c>
    </row>
    <row r="180" spans="2:65" s="1" customFormat="1" ht="25.5" customHeight="1">
      <c r="B180" s="39"/>
      <c r="C180" s="190" t="s">
        <v>369</v>
      </c>
      <c r="D180" s="190" t="s">
        <v>145</v>
      </c>
      <c r="E180" s="191" t="s">
        <v>741</v>
      </c>
      <c r="F180" s="192" t="s">
        <v>742</v>
      </c>
      <c r="G180" s="193" t="s">
        <v>148</v>
      </c>
      <c r="H180" s="194">
        <v>1293.5999999999999</v>
      </c>
      <c r="I180" s="195"/>
      <c r="J180" s="196">
        <f>ROUND(I180*H180,2)</f>
        <v>0</v>
      </c>
      <c r="K180" s="192" t="s">
        <v>149</v>
      </c>
      <c r="L180" s="59"/>
      <c r="M180" s="197" t="s">
        <v>34</v>
      </c>
      <c r="N180" s="198" t="s">
        <v>48</v>
      </c>
      <c r="O180" s="40"/>
      <c r="P180" s="199">
        <f>O180*H180</f>
        <v>0</v>
      </c>
      <c r="Q180" s="199">
        <v>0</v>
      </c>
      <c r="R180" s="199">
        <f>Q180*H180</f>
        <v>0</v>
      </c>
      <c r="S180" s="199">
        <v>0</v>
      </c>
      <c r="T180" s="200">
        <f>S180*H180</f>
        <v>0</v>
      </c>
      <c r="AR180" s="22" t="s">
        <v>150</v>
      </c>
      <c r="AT180" s="22" t="s">
        <v>145</v>
      </c>
      <c r="AU180" s="22" t="s">
        <v>86</v>
      </c>
      <c r="AY180" s="22" t="s">
        <v>143</v>
      </c>
      <c r="BE180" s="201">
        <f>IF(N180="základní",J180,0)</f>
        <v>0</v>
      </c>
      <c r="BF180" s="201">
        <f>IF(N180="snížená",J180,0)</f>
        <v>0</v>
      </c>
      <c r="BG180" s="201">
        <f>IF(N180="zákl. přenesená",J180,0)</f>
        <v>0</v>
      </c>
      <c r="BH180" s="201">
        <f>IF(N180="sníž. přenesená",J180,0)</f>
        <v>0</v>
      </c>
      <c r="BI180" s="201">
        <f>IF(N180="nulová",J180,0)</f>
        <v>0</v>
      </c>
      <c r="BJ180" s="22" t="s">
        <v>25</v>
      </c>
      <c r="BK180" s="201">
        <f>ROUND(I180*H180,2)</f>
        <v>0</v>
      </c>
      <c r="BL180" s="22" t="s">
        <v>150</v>
      </c>
      <c r="BM180" s="22" t="s">
        <v>743</v>
      </c>
    </row>
    <row r="181" spans="2:65" s="11" customFormat="1" ht="13.5">
      <c r="B181" s="202"/>
      <c r="C181" s="203"/>
      <c r="D181" s="204" t="s">
        <v>152</v>
      </c>
      <c r="E181" s="205" t="s">
        <v>34</v>
      </c>
      <c r="F181" s="206" t="s">
        <v>744</v>
      </c>
      <c r="G181" s="203"/>
      <c r="H181" s="207">
        <v>1293.5999999999999</v>
      </c>
      <c r="I181" s="208"/>
      <c r="J181" s="203"/>
      <c r="K181" s="203"/>
      <c r="L181" s="209"/>
      <c r="M181" s="210"/>
      <c r="N181" s="211"/>
      <c r="O181" s="211"/>
      <c r="P181" s="211"/>
      <c r="Q181" s="211"/>
      <c r="R181" s="211"/>
      <c r="S181" s="211"/>
      <c r="T181" s="212"/>
      <c r="AT181" s="213" t="s">
        <v>152</v>
      </c>
      <c r="AU181" s="213" t="s">
        <v>86</v>
      </c>
      <c r="AV181" s="11" t="s">
        <v>86</v>
      </c>
      <c r="AW181" s="11" t="s">
        <v>41</v>
      </c>
      <c r="AX181" s="11" t="s">
        <v>25</v>
      </c>
      <c r="AY181" s="213" t="s">
        <v>143</v>
      </c>
    </row>
    <row r="182" spans="2:65" s="1" customFormat="1" ht="38.25" customHeight="1">
      <c r="B182" s="39"/>
      <c r="C182" s="190" t="s">
        <v>377</v>
      </c>
      <c r="D182" s="190" t="s">
        <v>145</v>
      </c>
      <c r="E182" s="191" t="s">
        <v>745</v>
      </c>
      <c r="F182" s="192" t="s">
        <v>746</v>
      </c>
      <c r="G182" s="193" t="s">
        <v>148</v>
      </c>
      <c r="H182" s="194">
        <v>92.4</v>
      </c>
      <c r="I182" s="195"/>
      <c r="J182" s="196">
        <f>ROUND(I182*H182,2)</f>
        <v>0</v>
      </c>
      <c r="K182" s="192" t="s">
        <v>149</v>
      </c>
      <c r="L182" s="59"/>
      <c r="M182" s="197" t="s">
        <v>34</v>
      </c>
      <c r="N182" s="198" t="s">
        <v>48</v>
      </c>
      <c r="O182" s="40"/>
      <c r="P182" s="199">
        <f>O182*H182</f>
        <v>0</v>
      </c>
      <c r="Q182" s="199">
        <v>0</v>
      </c>
      <c r="R182" s="199">
        <f>Q182*H182</f>
        <v>0</v>
      </c>
      <c r="S182" s="199">
        <v>0</v>
      </c>
      <c r="T182" s="200">
        <f>S182*H182</f>
        <v>0</v>
      </c>
      <c r="AR182" s="22" t="s">
        <v>150</v>
      </c>
      <c r="AT182" s="22" t="s">
        <v>145</v>
      </c>
      <c r="AU182" s="22" t="s">
        <v>86</v>
      </c>
      <c r="AY182" s="22" t="s">
        <v>143</v>
      </c>
      <c r="BE182" s="201">
        <f>IF(N182="základní",J182,0)</f>
        <v>0</v>
      </c>
      <c r="BF182" s="201">
        <f>IF(N182="snížená",J182,0)</f>
        <v>0</v>
      </c>
      <c r="BG182" s="201">
        <f>IF(N182="zákl. přenesená",J182,0)</f>
        <v>0</v>
      </c>
      <c r="BH182" s="201">
        <f>IF(N182="sníž. přenesená",J182,0)</f>
        <v>0</v>
      </c>
      <c r="BI182" s="201">
        <f>IF(N182="nulová",J182,0)</f>
        <v>0</v>
      </c>
      <c r="BJ182" s="22" t="s">
        <v>25</v>
      </c>
      <c r="BK182" s="201">
        <f>ROUND(I182*H182,2)</f>
        <v>0</v>
      </c>
      <c r="BL182" s="22" t="s">
        <v>150</v>
      </c>
      <c r="BM182" s="22" t="s">
        <v>747</v>
      </c>
    </row>
    <row r="183" spans="2:65" s="1" customFormat="1" ht="16.5" customHeight="1">
      <c r="B183" s="39"/>
      <c r="C183" s="190" t="s">
        <v>382</v>
      </c>
      <c r="D183" s="190" t="s">
        <v>145</v>
      </c>
      <c r="E183" s="191" t="s">
        <v>748</v>
      </c>
      <c r="F183" s="192" t="s">
        <v>749</v>
      </c>
      <c r="G183" s="193" t="s">
        <v>166</v>
      </c>
      <c r="H183" s="194">
        <v>2.6</v>
      </c>
      <c r="I183" s="195"/>
      <c r="J183" s="196">
        <f>ROUND(I183*H183,2)</f>
        <v>0</v>
      </c>
      <c r="K183" s="192" t="s">
        <v>149</v>
      </c>
      <c r="L183" s="59"/>
      <c r="M183" s="197" t="s">
        <v>34</v>
      </c>
      <c r="N183" s="198" t="s">
        <v>48</v>
      </c>
      <c r="O183" s="40"/>
      <c r="P183" s="199">
        <f>O183*H183</f>
        <v>0</v>
      </c>
      <c r="Q183" s="199">
        <v>0</v>
      </c>
      <c r="R183" s="199">
        <f>Q183*H183</f>
        <v>0</v>
      </c>
      <c r="S183" s="199">
        <v>2</v>
      </c>
      <c r="T183" s="200">
        <f>S183*H183</f>
        <v>5.2</v>
      </c>
      <c r="AR183" s="22" t="s">
        <v>150</v>
      </c>
      <c r="AT183" s="22" t="s">
        <v>145</v>
      </c>
      <c r="AU183" s="22" t="s">
        <v>86</v>
      </c>
      <c r="AY183" s="22" t="s">
        <v>143</v>
      </c>
      <c r="BE183" s="201">
        <f>IF(N183="základní",J183,0)</f>
        <v>0</v>
      </c>
      <c r="BF183" s="201">
        <f>IF(N183="snížená",J183,0)</f>
        <v>0</v>
      </c>
      <c r="BG183" s="201">
        <f>IF(N183="zákl. přenesená",J183,0)</f>
        <v>0</v>
      </c>
      <c r="BH183" s="201">
        <f>IF(N183="sníž. přenesená",J183,0)</f>
        <v>0</v>
      </c>
      <c r="BI183" s="201">
        <f>IF(N183="nulová",J183,0)</f>
        <v>0</v>
      </c>
      <c r="BJ183" s="22" t="s">
        <v>25</v>
      </c>
      <c r="BK183" s="201">
        <f>ROUND(I183*H183,2)</f>
        <v>0</v>
      </c>
      <c r="BL183" s="22" t="s">
        <v>150</v>
      </c>
      <c r="BM183" s="22" t="s">
        <v>750</v>
      </c>
    </row>
    <row r="184" spans="2:65" s="11" customFormat="1" ht="13.5">
      <c r="B184" s="202"/>
      <c r="C184" s="203"/>
      <c r="D184" s="204" t="s">
        <v>152</v>
      </c>
      <c r="E184" s="205" t="s">
        <v>34</v>
      </c>
      <c r="F184" s="206" t="s">
        <v>751</v>
      </c>
      <c r="G184" s="203"/>
      <c r="H184" s="207">
        <v>2.6</v>
      </c>
      <c r="I184" s="208"/>
      <c r="J184" s="203"/>
      <c r="K184" s="203"/>
      <c r="L184" s="209"/>
      <c r="M184" s="210"/>
      <c r="N184" s="211"/>
      <c r="O184" s="211"/>
      <c r="P184" s="211"/>
      <c r="Q184" s="211"/>
      <c r="R184" s="211"/>
      <c r="S184" s="211"/>
      <c r="T184" s="212"/>
      <c r="AT184" s="213" t="s">
        <v>152</v>
      </c>
      <c r="AU184" s="213" t="s">
        <v>86</v>
      </c>
      <c r="AV184" s="11" t="s">
        <v>86</v>
      </c>
      <c r="AW184" s="11" t="s">
        <v>41</v>
      </c>
      <c r="AX184" s="11" t="s">
        <v>25</v>
      </c>
      <c r="AY184" s="213" t="s">
        <v>143</v>
      </c>
    </row>
    <row r="185" spans="2:65" s="1" customFormat="1" ht="25.5" customHeight="1">
      <c r="B185" s="39"/>
      <c r="C185" s="190" t="s">
        <v>388</v>
      </c>
      <c r="D185" s="190" t="s">
        <v>145</v>
      </c>
      <c r="E185" s="191" t="s">
        <v>752</v>
      </c>
      <c r="F185" s="192" t="s">
        <v>753</v>
      </c>
      <c r="G185" s="193" t="s">
        <v>161</v>
      </c>
      <c r="H185" s="194">
        <v>10</v>
      </c>
      <c r="I185" s="195"/>
      <c r="J185" s="196">
        <f>ROUND(I185*H185,2)</f>
        <v>0</v>
      </c>
      <c r="K185" s="192" t="s">
        <v>149</v>
      </c>
      <c r="L185" s="59"/>
      <c r="M185" s="197" t="s">
        <v>34</v>
      </c>
      <c r="N185" s="198" t="s">
        <v>48</v>
      </c>
      <c r="O185" s="40"/>
      <c r="P185" s="199">
        <f>O185*H185</f>
        <v>0</v>
      </c>
      <c r="Q185" s="199">
        <v>4.7350000000000003E-2</v>
      </c>
      <c r="R185" s="199">
        <f>Q185*H185</f>
        <v>0.47350000000000003</v>
      </c>
      <c r="S185" s="199">
        <v>0</v>
      </c>
      <c r="T185" s="200">
        <f>S185*H185</f>
        <v>0</v>
      </c>
      <c r="AR185" s="22" t="s">
        <v>150</v>
      </c>
      <c r="AT185" s="22" t="s">
        <v>145</v>
      </c>
      <c r="AU185" s="22" t="s">
        <v>86</v>
      </c>
      <c r="AY185" s="22" t="s">
        <v>143</v>
      </c>
      <c r="BE185" s="201">
        <f>IF(N185="základní",J185,0)</f>
        <v>0</v>
      </c>
      <c r="BF185" s="201">
        <f>IF(N185="snížená",J185,0)</f>
        <v>0</v>
      </c>
      <c r="BG185" s="201">
        <f>IF(N185="zákl. přenesená",J185,0)</f>
        <v>0</v>
      </c>
      <c r="BH185" s="201">
        <f>IF(N185="sníž. přenesená",J185,0)</f>
        <v>0</v>
      </c>
      <c r="BI185" s="201">
        <f>IF(N185="nulová",J185,0)</f>
        <v>0</v>
      </c>
      <c r="BJ185" s="22" t="s">
        <v>25</v>
      </c>
      <c r="BK185" s="201">
        <f>ROUND(I185*H185,2)</f>
        <v>0</v>
      </c>
      <c r="BL185" s="22" t="s">
        <v>150</v>
      </c>
      <c r="BM185" s="22" t="s">
        <v>754</v>
      </c>
    </row>
    <row r="186" spans="2:65" s="11" customFormat="1" ht="13.5">
      <c r="B186" s="202"/>
      <c r="C186" s="203"/>
      <c r="D186" s="204" t="s">
        <v>152</v>
      </c>
      <c r="E186" s="205" t="s">
        <v>34</v>
      </c>
      <c r="F186" s="206" t="s">
        <v>755</v>
      </c>
      <c r="G186" s="203"/>
      <c r="H186" s="207">
        <v>10</v>
      </c>
      <c r="I186" s="208"/>
      <c r="J186" s="203"/>
      <c r="K186" s="203"/>
      <c r="L186" s="209"/>
      <c r="M186" s="210"/>
      <c r="N186" s="211"/>
      <c r="O186" s="211"/>
      <c r="P186" s="211"/>
      <c r="Q186" s="211"/>
      <c r="R186" s="211"/>
      <c r="S186" s="211"/>
      <c r="T186" s="212"/>
      <c r="AT186" s="213" t="s">
        <v>152</v>
      </c>
      <c r="AU186" s="213" t="s">
        <v>86</v>
      </c>
      <c r="AV186" s="11" t="s">
        <v>86</v>
      </c>
      <c r="AW186" s="11" t="s">
        <v>41</v>
      </c>
      <c r="AX186" s="11" t="s">
        <v>25</v>
      </c>
      <c r="AY186" s="213" t="s">
        <v>143</v>
      </c>
    </row>
    <row r="187" spans="2:65" s="1" customFormat="1" ht="16.5" customHeight="1">
      <c r="B187" s="39"/>
      <c r="C187" s="190" t="s">
        <v>394</v>
      </c>
      <c r="D187" s="190" t="s">
        <v>145</v>
      </c>
      <c r="E187" s="191" t="s">
        <v>756</v>
      </c>
      <c r="F187" s="192" t="s">
        <v>757</v>
      </c>
      <c r="G187" s="193" t="s">
        <v>148</v>
      </c>
      <c r="H187" s="194">
        <v>95.06</v>
      </c>
      <c r="I187" s="195"/>
      <c r="J187" s="196">
        <f>ROUND(I187*H187,2)</f>
        <v>0</v>
      </c>
      <c r="K187" s="192" t="s">
        <v>149</v>
      </c>
      <c r="L187" s="59"/>
      <c r="M187" s="197" t="s">
        <v>34</v>
      </c>
      <c r="N187" s="198" t="s">
        <v>48</v>
      </c>
      <c r="O187" s="40"/>
      <c r="P187" s="199">
        <f>O187*H187</f>
        <v>0</v>
      </c>
      <c r="Q187" s="199">
        <v>0</v>
      </c>
      <c r="R187" s="199">
        <f>Q187*H187</f>
        <v>0</v>
      </c>
      <c r="S187" s="199">
        <v>6.3E-2</v>
      </c>
      <c r="T187" s="200">
        <f>S187*H187</f>
        <v>5.9887800000000002</v>
      </c>
      <c r="AR187" s="22" t="s">
        <v>150</v>
      </c>
      <c r="AT187" s="22" t="s">
        <v>145</v>
      </c>
      <c r="AU187" s="22" t="s">
        <v>86</v>
      </c>
      <c r="AY187" s="22" t="s">
        <v>143</v>
      </c>
      <c r="BE187" s="201">
        <f>IF(N187="základní",J187,0)</f>
        <v>0</v>
      </c>
      <c r="BF187" s="201">
        <f>IF(N187="snížená",J187,0)</f>
        <v>0</v>
      </c>
      <c r="BG187" s="201">
        <f>IF(N187="zákl. přenesená",J187,0)</f>
        <v>0</v>
      </c>
      <c r="BH187" s="201">
        <f>IF(N187="sníž. přenesená",J187,0)</f>
        <v>0</v>
      </c>
      <c r="BI187" s="201">
        <f>IF(N187="nulová",J187,0)</f>
        <v>0</v>
      </c>
      <c r="BJ187" s="22" t="s">
        <v>25</v>
      </c>
      <c r="BK187" s="201">
        <f>ROUND(I187*H187,2)</f>
        <v>0</v>
      </c>
      <c r="BL187" s="22" t="s">
        <v>150</v>
      </c>
      <c r="BM187" s="22" t="s">
        <v>758</v>
      </c>
    </row>
    <row r="188" spans="2:65" s="11" customFormat="1" ht="13.5">
      <c r="B188" s="202"/>
      <c r="C188" s="203"/>
      <c r="D188" s="204" t="s">
        <v>152</v>
      </c>
      <c r="E188" s="205" t="s">
        <v>34</v>
      </c>
      <c r="F188" s="206" t="s">
        <v>684</v>
      </c>
      <c r="G188" s="203"/>
      <c r="H188" s="207">
        <v>95.06</v>
      </c>
      <c r="I188" s="208"/>
      <c r="J188" s="203"/>
      <c r="K188" s="203"/>
      <c r="L188" s="209"/>
      <c r="M188" s="210"/>
      <c r="N188" s="211"/>
      <c r="O188" s="211"/>
      <c r="P188" s="211"/>
      <c r="Q188" s="211"/>
      <c r="R188" s="211"/>
      <c r="S188" s="211"/>
      <c r="T188" s="212"/>
      <c r="AT188" s="213" t="s">
        <v>152</v>
      </c>
      <c r="AU188" s="213" t="s">
        <v>86</v>
      </c>
      <c r="AV188" s="11" t="s">
        <v>86</v>
      </c>
      <c r="AW188" s="11" t="s">
        <v>41</v>
      </c>
      <c r="AX188" s="11" t="s">
        <v>25</v>
      </c>
      <c r="AY188" s="213" t="s">
        <v>143</v>
      </c>
    </row>
    <row r="189" spans="2:65" s="1" customFormat="1" ht="16.5" customHeight="1">
      <c r="B189" s="39"/>
      <c r="C189" s="190" t="s">
        <v>400</v>
      </c>
      <c r="D189" s="190" t="s">
        <v>145</v>
      </c>
      <c r="E189" s="191" t="s">
        <v>759</v>
      </c>
      <c r="F189" s="192" t="s">
        <v>760</v>
      </c>
      <c r="G189" s="193" t="s">
        <v>148</v>
      </c>
      <c r="H189" s="194">
        <v>95.06</v>
      </c>
      <c r="I189" s="195"/>
      <c r="J189" s="196">
        <f>ROUND(I189*H189,2)</f>
        <v>0</v>
      </c>
      <c r="K189" s="192" t="s">
        <v>149</v>
      </c>
      <c r="L189" s="59"/>
      <c r="M189" s="197" t="s">
        <v>34</v>
      </c>
      <c r="N189" s="198" t="s">
        <v>48</v>
      </c>
      <c r="O189" s="40"/>
      <c r="P189" s="199">
        <f>O189*H189</f>
        <v>0</v>
      </c>
      <c r="Q189" s="199">
        <v>0</v>
      </c>
      <c r="R189" s="199">
        <f>Q189*H189</f>
        <v>0</v>
      </c>
      <c r="S189" s="199">
        <v>0</v>
      </c>
      <c r="T189" s="200">
        <f>S189*H189</f>
        <v>0</v>
      </c>
      <c r="AR189" s="22" t="s">
        <v>150</v>
      </c>
      <c r="AT189" s="22" t="s">
        <v>145</v>
      </c>
      <c r="AU189" s="22" t="s">
        <v>86</v>
      </c>
      <c r="AY189" s="22" t="s">
        <v>143</v>
      </c>
      <c r="BE189" s="201">
        <f>IF(N189="základní",J189,0)</f>
        <v>0</v>
      </c>
      <c r="BF189" s="201">
        <f>IF(N189="snížená",J189,0)</f>
        <v>0</v>
      </c>
      <c r="BG189" s="201">
        <f>IF(N189="zákl. přenesená",J189,0)</f>
        <v>0</v>
      </c>
      <c r="BH189" s="201">
        <f>IF(N189="sníž. přenesená",J189,0)</f>
        <v>0</v>
      </c>
      <c r="BI189" s="201">
        <f>IF(N189="nulová",J189,0)</f>
        <v>0</v>
      </c>
      <c r="BJ189" s="22" t="s">
        <v>25</v>
      </c>
      <c r="BK189" s="201">
        <f>ROUND(I189*H189,2)</f>
        <v>0</v>
      </c>
      <c r="BL189" s="22" t="s">
        <v>150</v>
      </c>
      <c r="BM189" s="22" t="s">
        <v>761</v>
      </c>
    </row>
    <row r="190" spans="2:65" s="11" customFormat="1" ht="13.5">
      <c r="B190" s="202"/>
      <c r="C190" s="203"/>
      <c r="D190" s="204" t="s">
        <v>152</v>
      </c>
      <c r="E190" s="205" t="s">
        <v>34</v>
      </c>
      <c r="F190" s="206" t="s">
        <v>684</v>
      </c>
      <c r="G190" s="203"/>
      <c r="H190" s="207">
        <v>95.06</v>
      </c>
      <c r="I190" s="208"/>
      <c r="J190" s="203"/>
      <c r="K190" s="203"/>
      <c r="L190" s="209"/>
      <c r="M190" s="210"/>
      <c r="N190" s="211"/>
      <c r="O190" s="211"/>
      <c r="P190" s="211"/>
      <c r="Q190" s="211"/>
      <c r="R190" s="211"/>
      <c r="S190" s="211"/>
      <c r="T190" s="212"/>
      <c r="AT190" s="213" t="s">
        <v>152</v>
      </c>
      <c r="AU190" s="213" t="s">
        <v>86</v>
      </c>
      <c r="AV190" s="11" t="s">
        <v>86</v>
      </c>
      <c r="AW190" s="11" t="s">
        <v>41</v>
      </c>
      <c r="AX190" s="11" t="s">
        <v>25</v>
      </c>
      <c r="AY190" s="213" t="s">
        <v>143</v>
      </c>
    </row>
    <row r="191" spans="2:65" s="1" customFormat="1" ht="25.5" customHeight="1">
      <c r="B191" s="39"/>
      <c r="C191" s="190" t="s">
        <v>585</v>
      </c>
      <c r="D191" s="190" t="s">
        <v>145</v>
      </c>
      <c r="E191" s="191" t="s">
        <v>762</v>
      </c>
      <c r="F191" s="192" t="s">
        <v>763</v>
      </c>
      <c r="G191" s="193" t="s">
        <v>148</v>
      </c>
      <c r="H191" s="194">
        <v>19.399999999999999</v>
      </c>
      <c r="I191" s="195"/>
      <c r="J191" s="196">
        <f>ROUND(I191*H191,2)</f>
        <v>0</v>
      </c>
      <c r="K191" s="192" t="s">
        <v>149</v>
      </c>
      <c r="L191" s="59"/>
      <c r="M191" s="197" t="s">
        <v>34</v>
      </c>
      <c r="N191" s="198" t="s">
        <v>48</v>
      </c>
      <c r="O191" s="40"/>
      <c r="P191" s="199">
        <f>O191*H191</f>
        <v>0</v>
      </c>
      <c r="Q191" s="199">
        <v>0</v>
      </c>
      <c r="R191" s="199">
        <f>Q191*H191</f>
        <v>0</v>
      </c>
      <c r="S191" s="199">
        <v>2.3300000000000001E-2</v>
      </c>
      <c r="T191" s="200">
        <f>S191*H191</f>
        <v>0.45201999999999998</v>
      </c>
      <c r="AR191" s="22" t="s">
        <v>150</v>
      </c>
      <c r="AT191" s="22" t="s">
        <v>145</v>
      </c>
      <c r="AU191" s="22" t="s">
        <v>86</v>
      </c>
      <c r="AY191" s="22" t="s">
        <v>143</v>
      </c>
      <c r="BE191" s="201">
        <f>IF(N191="základní",J191,0)</f>
        <v>0</v>
      </c>
      <c r="BF191" s="201">
        <f>IF(N191="snížená",J191,0)</f>
        <v>0</v>
      </c>
      <c r="BG191" s="201">
        <f>IF(N191="zákl. přenesená",J191,0)</f>
        <v>0</v>
      </c>
      <c r="BH191" s="201">
        <f>IF(N191="sníž. přenesená",J191,0)</f>
        <v>0</v>
      </c>
      <c r="BI191" s="201">
        <f>IF(N191="nulová",J191,0)</f>
        <v>0</v>
      </c>
      <c r="BJ191" s="22" t="s">
        <v>25</v>
      </c>
      <c r="BK191" s="201">
        <f>ROUND(I191*H191,2)</f>
        <v>0</v>
      </c>
      <c r="BL191" s="22" t="s">
        <v>150</v>
      </c>
      <c r="BM191" s="22" t="s">
        <v>764</v>
      </c>
    </row>
    <row r="192" spans="2:65" s="11" customFormat="1" ht="13.5">
      <c r="B192" s="202"/>
      <c r="C192" s="203"/>
      <c r="D192" s="204" t="s">
        <v>152</v>
      </c>
      <c r="E192" s="205" t="s">
        <v>34</v>
      </c>
      <c r="F192" s="206" t="s">
        <v>645</v>
      </c>
      <c r="G192" s="203"/>
      <c r="H192" s="207">
        <v>19.399999999999999</v>
      </c>
      <c r="I192" s="208"/>
      <c r="J192" s="203"/>
      <c r="K192" s="203"/>
      <c r="L192" s="209"/>
      <c r="M192" s="210"/>
      <c r="N192" s="211"/>
      <c r="O192" s="211"/>
      <c r="P192" s="211"/>
      <c r="Q192" s="211"/>
      <c r="R192" s="211"/>
      <c r="S192" s="211"/>
      <c r="T192" s="212"/>
      <c r="AT192" s="213" t="s">
        <v>152</v>
      </c>
      <c r="AU192" s="213" t="s">
        <v>86</v>
      </c>
      <c r="AV192" s="11" t="s">
        <v>86</v>
      </c>
      <c r="AW192" s="11" t="s">
        <v>41</v>
      </c>
      <c r="AX192" s="11" t="s">
        <v>25</v>
      </c>
      <c r="AY192" s="213" t="s">
        <v>143</v>
      </c>
    </row>
    <row r="193" spans="2:65" s="1" customFormat="1" ht="25.5" customHeight="1">
      <c r="B193" s="39"/>
      <c r="C193" s="190" t="s">
        <v>589</v>
      </c>
      <c r="D193" s="190" t="s">
        <v>145</v>
      </c>
      <c r="E193" s="191" t="s">
        <v>765</v>
      </c>
      <c r="F193" s="192" t="s">
        <v>766</v>
      </c>
      <c r="G193" s="193" t="s">
        <v>148</v>
      </c>
      <c r="H193" s="194">
        <v>19.399999999999999</v>
      </c>
      <c r="I193" s="195"/>
      <c r="J193" s="196">
        <f>ROUND(I193*H193,2)</f>
        <v>0</v>
      </c>
      <c r="K193" s="192" t="s">
        <v>149</v>
      </c>
      <c r="L193" s="59"/>
      <c r="M193" s="197" t="s">
        <v>34</v>
      </c>
      <c r="N193" s="198" t="s">
        <v>48</v>
      </c>
      <c r="O193" s="40"/>
      <c r="P193" s="199">
        <f>O193*H193</f>
        <v>0</v>
      </c>
      <c r="Q193" s="199">
        <v>1.5389999999999999E-2</v>
      </c>
      <c r="R193" s="199">
        <f>Q193*H193</f>
        <v>0.29856599999999994</v>
      </c>
      <c r="S193" s="199">
        <v>0</v>
      </c>
      <c r="T193" s="200">
        <f>S193*H193</f>
        <v>0</v>
      </c>
      <c r="AR193" s="22" t="s">
        <v>150</v>
      </c>
      <c r="AT193" s="22" t="s">
        <v>145</v>
      </c>
      <c r="AU193" s="22" t="s">
        <v>86</v>
      </c>
      <c r="AY193" s="22" t="s">
        <v>143</v>
      </c>
      <c r="BE193" s="201">
        <f>IF(N193="základní",J193,0)</f>
        <v>0</v>
      </c>
      <c r="BF193" s="201">
        <f>IF(N193="snížená",J193,0)</f>
        <v>0</v>
      </c>
      <c r="BG193" s="201">
        <f>IF(N193="zákl. přenesená",J193,0)</f>
        <v>0</v>
      </c>
      <c r="BH193" s="201">
        <f>IF(N193="sníž. přenesená",J193,0)</f>
        <v>0</v>
      </c>
      <c r="BI193" s="201">
        <f>IF(N193="nulová",J193,0)</f>
        <v>0</v>
      </c>
      <c r="BJ193" s="22" t="s">
        <v>25</v>
      </c>
      <c r="BK193" s="201">
        <f>ROUND(I193*H193,2)</f>
        <v>0</v>
      </c>
      <c r="BL193" s="22" t="s">
        <v>150</v>
      </c>
      <c r="BM193" s="22" t="s">
        <v>767</v>
      </c>
    </row>
    <row r="194" spans="2:65" s="1" customFormat="1" ht="16.5" customHeight="1">
      <c r="B194" s="39"/>
      <c r="C194" s="190" t="s">
        <v>768</v>
      </c>
      <c r="D194" s="190" t="s">
        <v>145</v>
      </c>
      <c r="E194" s="191" t="s">
        <v>769</v>
      </c>
      <c r="F194" s="192" t="s">
        <v>770</v>
      </c>
      <c r="G194" s="193" t="s">
        <v>166</v>
      </c>
      <c r="H194" s="194">
        <v>0.58199999999999996</v>
      </c>
      <c r="I194" s="195"/>
      <c r="J194" s="196">
        <f>ROUND(I194*H194,2)</f>
        <v>0</v>
      </c>
      <c r="K194" s="192" t="s">
        <v>149</v>
      </c>
      <c r="L194" s="59"/>
      <c r="M194" s="197" t="s">
        <v>34</v>
      </c>
      <c r="N194" s="198" t="s">
        <v>48</v>
      </c>
      <c r="O194" s="40"/>
      <c r="P194" s="199">
        <f>O194*H194</f>
        <v>0</v>
      </c>
      <c r="Q194" s="199">
        <v>0.50375000000000003</v>
      </c>
      <c r="R194" s="199">
        <f>Q194*H194</f>
        <v>0.29318250000000001</v>
      </c>
      <c r="S194" s="199">
        <v>1.95</v>
      </c>
      <c r="T194" s="200">
        <f>S194*H194</f>
        <v>1.1348999999999998</v>
      </c>
      <c r="AR194" s="22" t="s">
        <v>150</v>
      </c>
      <c r="AT194" s="22" t="s">
        <v>145</v>
      </c>
      <c r="AU194" s="22" t="s">
        <v>86</v>
      </c>
      <c r="AY194" s="22" t="s">
        <v>143</v>
      </c>
      <c r="BE194" s="201">
        <f>IF(N194="základní",J194,0)</f>
        <v>0</v>
      </c>
      <c r="BF194" s="201">
        <f>IF(N194="snížená",J194,0)</f>
        <v>0</v>
      </c>
      <c r="BG194" s="201">
        <f>IF(N194="zákl. přenesená",J194,0)</f>
        <v>0</v>
      </c>
      <c r="BH194" s="201">
        <f>IF(N194="sníž. přenesená",J194,0)</f>
        <v>0</v>
      </c>
      <c r="BI194" s="201">
        <f>IF(N194="nulová",J194,0)</f>
        <v>0</v>
      </c>
      <c r="BJ194" s="22" t="s">
        <v>25</v>
      </c>
      <c r="BK194" s="201">
        <f>ROUND(I194*H194,2)</f>
        <v>0</v>
      </c>
      <c r="BL194" s="22" t="s">
        <v>150</v>
      </c>
      <c r="BM194" s="22" t="s">
        <v>771</v>
      </c>
    </row>
    <row r="195" spans="2:65" s="11" customFormat="1" ht="13.5">
      <c r="B195" s="202"/>
      <c r="C195" s="203"/>
      <c r="D195" s="204" t="s">
        <v>152</v>
      </c>
      <c r="E195" s="205" t="s">
        <v>34</v>
      </c>
      <c r="F195" s="206" t="s">
        <v>772</v>
      </c>
      <c r="G195" s="203"/>
      <c r="H195" s="207">
        <v>0.58199999999999996</v>
      </c>
      <c r="I195" s="208"/>
      <c r="J195" s="203"/>
      <c r="K195" s="203"/>
      <c r="L195" s="209"/>
      <c r="M195" s="210"/>
      <c r="N195" s="211"/>
      <c r="O195" s="211"/>
      <c r="P195" s="211"/>
      <c r="Q195" s="211"/>
      <c r="R195" s="211"/>
      <c r="S195" s="211"/>
      <c r="T195" s="212"/>
      <c r="AT195" s="213" t="s">
        <v>152</v>
      </c>
      <c r="AU195" s="213" t="s">
        <v>86</v>
      </c>
      <c r="AV195" s="11" t="s">
        <v>86</v>
      </c>
      <c r="AW195" s="11" t="s">
        <v>41</v>
      </c>
      <c r="AX195" s="11" t="s">
        <v>25</v>
      </c>
      <c r="AY195" s="213" t="s">
        <v>143</v>
      </c>
    </row>
    <row r="196" spans="2:65" s="1" customFormat="1" ht="25.5" customHeight="1">
      <c r="B196" s="39"/>
      <c r="C196" s="225" t="s">
        <v>773</v>
      </c>
      <c r="D196" s="225" t="s">
        <v>205</v>
      </c>
      <c r="E196" s="226" t="s">
        <v>774</v>
      </c>
      <c r="F196" s="227" t="s">
        <v>775</v>
      </c>
      <c r="G196" s="228" t="s">
        <v>290</v>
      </c>
      <c r="H196" s="229">
        <v>200</v>
      </c>
      <c r="I196" s="230"/>
      <c r="J196" s="231">
        <f>ROUND(I196*H196,2)</f>
        <v>0</v>
      </c>
      <c r="K196" s="227" t="s">
        <v>34</v>
      </c>
      <c r="L196" s="232"/>
      <c r="M196" s="233" t="s">
        <v>34</v>
      </c>
      <c r="N196" s="234" t="s">
        <v>48</v>
      </c>
      <c r="O196" s="40"/>
      <c r="P196" s="199">
        <f>O196*H196</f>
        <v>0</v>
      </c>
      <c r="Q196" s="199">
        <v>4.1000000000000003E-3</v>
      </c>
      <c r="R196" s="199">
        <f>Q196*H196</f>
        <v>0.82000000000000006</v>
      </c>
      <c r="S196" s="199">
        <v>0</v>
      </c>
      <c r="T196" s="200">
        <f>S196*H196</f>
        <v>0</v>
      </c>
      <c r="AR196" s="22" t="s">
        <v>184</v>
      </c>
      <c r="AT196" s="22" t="s">
        <v>205</v>
      </c>
      <c r="AU196" s="22" t="s">
        <v>86</v>
      </c>
      <c r="AY196" s="22" t="s">
        <v>143</v>
      </c>
      <c r="BE196" s="201">
        <f>IF(N196="základní",J196,0)</f>
        <v>0</v>
      </c>
      <c r="BF196" s="201">
        <f>IF(N196="snížená",J196,0)</f>
        <v>0</v>
      </c>
      <c r="BG196" s="201">
        <f>IF(N196="zákl. přenesená",J196,0)</f>
        <v>0</v>
      </c>
      <c r="BH196" s="201">
        <f>IF(N196="sníž. přenesená",J196,0)</f>
        <v>0</v>
      </c>
      <c r="BI196" s="201">
        <f>IF(N196="nulová",J196,0)</f>
        <v>0</v>
      </c>
      <c r="BJ196" s="22" t="s">
        <v>25</v>
      </c>
      <c r="BK196" s="201">
        <f>ROUND(I196*H196,2)</f>
        <v>0</v>
      </c>
      <c r="BL196" s="22" t="s">
        <v>150</v>
      </c>
      <c r="BM196" s="22" t="s">
        <v>776</v>
      </c>
    </row>
    <row r="197" spans="2:65" s="11" customFormat="1" ht="13.5">
      <c r="B197" s="202"/>
      <c r="C197" s="203"/>
      <c r="D197" s="204" t="s">
        <v>152</v>
      </c>
      <c r="E197" s="205" t="s">
        <v>34</v>
      </c>
      <c r="F197" s="206" t="s">
        <v>777</v>
      </c>
      <c r="G197" s="203"/>
      <c r="H197" s="207">
        <v>200</v>
      </c>
      <c r="I197" s="208"/>
      <c r="J197" s="203"/>
      <c r="K197" s="203"/>
      <c r="L197" s="209"/>
      <c r="M197" s="210"/>
      <c r="N197" s="211"/>
      <c r="O197" s="211"/>
      <c r="P197" s="211"/>
      <c r="Q197" s="211"/>
      <c r="R197" s="211"/>
      <c r="S197" s="211"/>
      <c r="T197" s="212"/>
      <c r="AT197" s="213" t="s">
        <v>152</v>
      </c>
      <c r="AU197" s="213" t="s">
        <v>86</v>
      </c>
      <c r="AV197" s="11" t="s">
        <v>86</v>
      </c>
      <c r="AW197" s="11" t="s">
        <v>41</v>
      </c>
      <c r="AX197" s="11" t="s">
        <v>25</v>
      </c>
      <c r="AY197" s="213" t="s">
        <v>143</v>
      </c>
    </row>
    <row r="198" spans="2:65" s="1" customFormat="1" ht="25.5" customHeight="1">
      <c r="B198" s="39"/>
      <c r="C198" s="190" t="s">
        <v>778</v>
      </c>
      <c r="D198" s="190" t="s">
        <v>145</v>
      </c>
      <c r="E198" s="191" t="s">
        <v>779</v>
      </c>
      <c r="F198" s="192" t="s">
        <v>780</v>
      </c>
      <c r="G198" s="193" t="s">
        <v>148</v>
      </c>
      <c r="H198" s="194">
        <v>28.905999999999999</v>
      </c>
      <c r="I198" s="195"/>
      <c r="J198" s="196">
        <f>ROUND(I198*H198,2)</f>
        <v>0</v>
      </c>
      <c r="K198" s="192" t="s">
        <v>149</v>
      </c>
      <c r="L198" s="59"/>
      <c r="M198" s="197" t="s">
        <v>34</v>
      </c>
      <c r="N198" s="198" t="s">
        <v>48</v>
      </c>
      <c r="O198" s="40"/>
      <c r="P198" s="199">
        <f>O198*H198</f>
        <v>0</v>
      </c>
      <c r="Q198" s="199">
        <v>2.324E-2</v>
      </c>
      <c r="R198" s="199">
        <f>Q198*H198</f>
        <v>0.67177544</v>
      </c>
      <c r="S198" s="199">
        <v>0</v>
      </c>
      <c r="T198" s="200">
        <f>S198*H198</f>
        <v>0</v>
      </c>
      <c r="AR198" s="22" t="s">
        <v>150</v>
      </c>
      <c r="AT198" s="22" t="s">
        <v>145</v>
      </c>
      <c r="AU198" s="22" t="s">
        <v>86</v>
      </c>
      <c r="AY198" s="22" t="s">
        <v>143</v>
      </c>
      <c r="BE198" s="201">
        <f>IF(N198="základní",J198,0)</f>
        <v>0</v>
      </c>
      <c r="BF198" s="201">
        <f>IF(N198="snížená",J198,0)</f>
        <v>0</v>
      </c>
      <c r="BG198" s="201">
        <f>IF(N198="zákl. přenesená",J198,0)</f>
        <v>0</v>
      </c>
      <c r="BH198" s="201">
        <f>IF(N198="sníž. přenesená",J198,0)</f>
        <v>0</v>
      </c>
      <c r="BI198" s="201">
        <f>IF(N198="nulová",J198,0)</f>
        <v>0</v>
      </c>
      <c r="BJ198" s="22" t="s">
        <v>25</v>
      </c>
      <c r="BK198" s="201">
        <f>ROUND(I198*H198,2)</f>
        <v>0</v>
      </c>
      <c r="BL198" s="22" t="s">
        <v>150</v>
      </c>
      <c r="BM198" s="22" t="s">
        <v>781</v>
      </c>
    </row>
    <row r="199" spans="2:65" s="11" customFormat="1" ht="13.5">
      <c r="B199" s="202"/>
      <c r="C199" s="203"/>
      <c r="D199" s="204" t="s">
        <v>152</v>
      </c>
      <c r="E199" s="205" t="s">
        <v>34</v>
      </c>
      <c r="F199" s="206" t="s">
        <v>782</v>
      </c>
      <c r="G199" s="203"/>
      <c r="H199" s="207">
        <v>9.5060000000000002</v>
      </c>
      <c r="I199" s="208"/>
      <c r="J199" s="203"/>
      <c r="K199" s="203"/>
      <c r="L199" s="209"/>
      <c r="M199" s="210"/>
      <c r="N199" s="211"/>
      <c r="O199" s="211"/>
      <c r="P199" s="211"/>
      <c r="Q199" s="211"/>
      <c r="R199" s="211"/>
      <c r="S199" s="211"/>
      <c r="T199" s="212"/>
      <c r="AT199" s="213" t="s">
        <v>152</v>
      </c>
      <c r="AU199" s="213" t="s">
        <v>86</v>
      </c>
      <c r="AV199" s="11" t="s">
        <v>86</v>
      </c>
      <c r="AW199" s="11" t="s">
        <v>41</v>
      </c>
      <c r="AX199" s="11" t="s">
        <v>77</v>
      </c>
      <c r="AY199" s="213" t="s">
        <v>143</v>
      </c>
    </row>
    <row r="200" spans="2:65" s="11" customFormat="1" ht="13.5">
      <c r="B200" s="202"/>
      <c r="C200" s="203"/>
      <c r="D200" s="204" t="s">
        <v>152</v>
      </c>
      <c r="E200" s="205" t="s">
        <v>34</v>
      </c>
      <c r="F200" s="206" t="s">
        <v>645</v>
      </c>
      <c r="G200" s="203"/>
      <c r="H200" s="207">
        <v>19.399999999999999</v>
      </c>
      <c r="I200" s="208"/>
      <c r="J200" s="203"/>
      <c r="K200" s="203"/>
      <c r="L200" s="209"/>
      <c r="M200" s="210"/>
      <c r="N200" s="211"/>
      <c r="O200" s="211"/>
      <c r="P200" s="211"/>
      <c r="Q200" s="211"/>
      <c r="R200" s="211"/>
      <c r="S200" s="211"/>
      <c r="T200" s="212"/>
      <c r="AT200" s="213" t="s">
        <v>152</v>
      </c>
      <c r="AU200" s="213" t="s">
        <v>86</v>
      </c>
      <c r="AV200" s="11" t="s">
        <v>86</v>
      </c>
      <c r="AW200" s="11" t="s">
        <v>41</v>
      </c>
      <c r="AX200" s="11" t="s">
        <v>77</v>
      </c>
      <c r="AY200" s="213" t="s">
        <v>143</v>
      </c>
    </row>
    <row r="201" spans="2:65" s="12" customFormat="1" ht="13.5">
      <c r="B201" s="214"/>
      <c r="C201" s="215"/>
      <c r="D201" s="204" t="s">
        <v>152</v>
      </c>
      <c r="E201" s="216" t="s">
        <v>34</v>
      </c>
      <c r="F201" s="217" t="s">
        <v>170</v>
      </c>
      <c r="G201" s="215"/>
      <c r="H201" s="218">
        <v>28.905999999999999</v>
      </c>
      <c r="I201" s="219"/>
      <c r="J201" s="215"/>
      <c r="K201" s="215"/>
      <c r="L201" s="220"/>
      <c r="M201" s="221"/>
      <c r="N201" s="222"/>
      <c r="O201" s="222"/>
      <c r="P201" s="222"/>
      <c r="Q201" s="222"/>
      <c r="R201" s="222"/>
      <c r="S201" s="222"/>
      <c r="T201" s="223"/>
      <c r="AT201" s="224" t="s">
        <v>152</v>
      </c>
      <c r="AU201" s="224" t="s">
        <v>86</v>
      </c>
      <c r="AV201" s="12" t="s">
        <v>150</v>
      </c>
      <c r="AW201" s="12" t="s">
        <v>41</v>
      </c>
      <c r="AX201" s="12" t="s">
        <v>25</v>
      </c>
      <c r="AY201" s="224" t="s">
        <v>143</v>
      </c>
    </row>
    <row r="202" spans="2:65" s="10" customFormat="1" ht="29.85" customHeight="1">
      <c r="B202" s="174"/>
      <c r="C202" s="175"/>
      <c r="D202" s="176" t="s">
        <v>76</v>
      </c>
      <c r="E202" s="188" t="s">
        <v>348</v>
      </c>
      <c r="F202" s="188" t="s">
        <v>349</v>
      </c>
      <c r="G202" s="175"/>
      <c r="H202" s="175"/>
      <c r="I202" s="178"/>
      <c r="J202" s="189">
        <f>BK202</f>
        <v>0</v>
      </c>
      <c r="K202" s="175"/>
      <c r="L202" s="180"/>
      <c r="M202" s="181"/>
      <c r="N202" s="182"/>
      <c r="O202" s="182"/>
      <c r="P202" s="183">
        <f>SUM(P203:P207)</f>
        <v>0</v>
      </c>
      <c r="Q202" s="182"/>
      <c r="R202" s="183">
        <f>SUM(R203:R207)</f>
        <v>0</v>
      </c>
      <c r="S202" s="182"/>
      <c r="T202" s="184">
        <f>SUM(T203:T207)</f>
        <v>0</v>
      </c>
      <c r="AR202" s="185" t="s">
        <v>25</v>
      </c>
      <c r="AT202" s="186" t="s">
        <v>76</v>
      </c>
      <c r="AU202" s="186" t="s">
        <v>25</v>
      </c>
      <c r="AY202" s="185" t="s">
        <v>143</v>
      </c>
      <c r="BK202" s="187">
        <f>SUM(BK203:BK207)</f>
        <v>0</v>
      </c>
    </row>
    <row r="203" spans="2:65" s="1" customFormat="1" ht="25.5" customHeight="1">
      <c r="B203" s="39"/>
      <c r="C203" s="190" t="s">
        <v>783</v>
      </c>
      <c r="D203" s="190" t="s">
        <v>145</v>
      </c>
      <c r="E203" s="191" t="s">
        <v>784</v>
      </c>
      <c r="F203" s="192" t="s">
        <v>785</v>
      </c>
      <c r="G203" s="193" t="s">
        <v>192</v>
      </c>
      <c r="H203" s="194">
        <v>15.074</v>
      </c>
      <c r="I203" s="195"/>
      <c r="J203" s="196">
        <f>ROUND(I203*H203,2)</f>
        <v>0</v>
      </c>
      <c r="K203" s="192" t="s">
        <v>149</v>
      </c>
      <c r="L203" s="59"/>
      <c r="M203" s="197" t="s">
        <v>34</v>
      </c>
      <c r="N203" s="198" t="s">
        <v>48</v>
      </c>
      <c r="O203" s="40"/>
      <c r="P203" s="199">
        <f>O203*H203</f>
        <v>0</v>
      </c>
      <c r="Q203" s="199">
        <v>0</v>
      </c>
      <c r="R203" s="199">
        <f>Q203*H203</f>
        <v>0</v>
      </c>
      <c r="S203" s="199">
        <v>0</v>
      </c>
      <c r="T203" s="200">
        <f>S203*H203</f>
        <v>0</v>
      </c>
      <c r="AR203" s="22" t="s">
        <v>150</v>
      </c>
      <c r="AT203" s="22" t="s">
        <v>145</v>
      </c>
      <c r="AU203" s="22" t="s">
        <v>86</v>
      </c>
      <c r="AY203" s="22" t="s">
        <v>143</v>
      </c>
      <c r="BE203" s="201">
        <f>IF(N203="základní",J203,0)</f>
        <v>0</v>
      </c>
      <c r="BF203" s="201">
        <f>IF(N203="snížená",J203,0)</f>
        <v>0</v>
      </c>
      <c r="BG203" s="201">
        <f>IF(N203="zákl. přenesená",J203,0)</f>
        <v>0</v>
      </c>
      <c r="BH203" s="201">
        <f>IF(N203="sníž. přenesená",J203,0)</f>
        <v>0</v>
      </c>
      <c r="BI203" s="201">
        <f>IF(N203="nulová",J203,0)</f>
        <v>0</v>
      </c>
      <c r="BJ203" s="22" t="s">
        <v>25</v>
      </c>
      <c r="BK203" s="201">
        <f>ROUND(I203*H203,2)</f>
        <v>0</v>
      </c>
      <c r="BL203" s="22" t="s">
        <v>150</v>
      </c>
      <c r="BM203" s="22" t="s">
        <v>786</v>
      </c>
    </row>
    <row r="204" spans="2:65" s="1" customFormat="1" ht="38.25" customHeight="1">
      <c r="B204" s="39"/>
      <c r="C204" s="190" t="s">
        <v>787</v>
      </c>
      <c r="D204" s="190" t="s">
        <v>145</v>
      </c>
      <c r="E204" s="191" t="s">
        <v>788</v>
      </c>
      <c r="F204" s="192" t="s">
        <v>789</v>
      </c>
      <c r="G204" s="193" t="s">
        <v>192</v>
      </c>
      <c r="H204" s="194">
        <v>144.09</v>
      </c>
      <c r="I204" s="195"/>
      <c r="J204" s="196">
        <f>ROUND(I204*H204,2)</f>
        <v>0</v>
      </c>
      <c r="K204" s="192" t="s">
        <v>149</v>
      </c>
      <c r="L204" s="59"/>
      <c r="M204" s="197" t="s">
        <v>34</v>
      </c>
      <c r="N204" s="198" t="s">
        <v>48</v>
      </c>
      <c r="O204" s="40"/>
      <c r="P204" s="199">
        <f>O204*H204</f>
        <v>0</v>
      </c>
      <c r="Q204" s="199">
        <v>0</v>
      </c>
      <c r="R204" s="199">
        <f>Q204*H204</f>
        <v>0</v>
      </c>
      <c r="S204" s="199">
        <v>0</v>
      </c>
      <c r="T204" s="200">
        <f>S204*H204</f>
        <v>0</v>
      </c>
      <c r="AR204" s="22" t="s">
        <v>150</v>
      </c>
      <c r="AT204" s="22" t="s">
        <v>145</v>
      </c>
      <c r="AU204" s="22" t="s">
        <v>86</v>
      </c>
      <c r="AY204" s="22" t="s">
        <v>143</v>
      </c>
      <c r="BE204" s="201">
        <f>IF(N204="základní",J204,0)</f>
        <v>0</v>
      </c>
      <c r="BF204" s="201">
        <f>IF(N204="snížená",J204,0)</f>
        <v>0</v>
      </c>
      <c r="BG204" s="201">
        <f>IF(N204="zákl. přenesená",J204,0)</f>
        <v>0</v>
      </c>
      <c r="BH204" s="201">
        <f>IF(N204="sníž. přenesená",J204,0)</f>
        <v>0</v>
      </c>
      <c r="BI204" s="201">
        <f>IF(N204="nulová",J204,0)</f>
        <v>0</v>
      </c>
      <c r="BJ204" s="22" t="s">
        <v>25</v>
      </c>
      <c r="BK204" s="201">
        <f>ROUND(I204*H204,2)</f>
        <v>0</v>
      </c>
      <c r="BL204" s="22" t="s">
        <v>150</v>
      </c>
      <c r="BM204" s="22" t="s">
        <v>790</v>
      </c>
    </row>
    <row r="205" spans="2:65" s="11" customFormat="1" ht="13.5">
      <c r="B205" s="202"/>
      <c r="C205" s="203"/>
      <c r="D205" s="204" t="s">
        <v>152</v>
      </c>
      <c r="E205" s="205" t="s">
        <v>34</v>
      </c>
      <c r="F205" s="206" t="s">
        <v>791</v>
      </c>
      <c r="G205" s="203"/>
      <c r="H205" s="207">
        <v>144.09</v>
      </c>
      <c r="I205" s="208"/>
      <c r="J205" s="203"/>
      <c r="K205" s="203"/>
      <c r="L205" s="209"/>
      <c r="M205" s="210"/>
      <c r="N205" s="211"/>
      <c r="O205" s="211"/>
      <c r="P205" s="211"/>
      <c r="Q205" s="211"/>
      <c r="R205" s="211"/>
      <c r="S205" s="211"/>
      <c r="T205" s="212"/>
      <c r="AT205" s="213" t="s">
        <v>152</v>
      </c>
      <c r="AU205" s="213" t="s">
        <v>86</v>
      </c>
      <c r="AV205" s="11" t="s">
        <v>86</v>
      </c>
      <c r="AW205" s="11" t="s">
        <v>41</v>
      </c>
      <c r="AX205" s="11" t="s">
        <v>25</v>
      </c>
      <c r="AY205" s="213" t="s">
        <v>143</v>
      </c>
    </row>
    <row r="206" spans="2:65" s="1" customFormat="1" ht="25.5" customHeight="1">
      <c r="B206" s="39"/>
      <c r="C206" s="190" t="s">
        <v>792</v>
      </c>
      <c r="D206" s="190" t="s">
        <v>145</v>
      </c>
      <c r="E206" s="191" t="s">
        <v>793</v>
      </c>
      <c r="F206" s="192" t="s">
        <v>794</v>
      </c>
      <c r="G206" s="193" t="s">
        <v>192</v>
      </c>
      <c r="H206" s="194">
        <v>15.074</v>
      </c>
      <c r="I206" s="195"/>
      <c r="J206" s="196">
        <f>ROUND(I206*H206,2)</f>
        <v>0</v>
      </c>
      <c r="K206" s="192" t="s">
        <v>149</v>
      </c>
      <c r="L206" s="59"/>
      <c r="M206" s="197" t="s">
        <v>34</v>
      </c>
      <c r="N206" s="198" t="s">
        <v>48</v>
      </c>
      <c r="O206" s="40"/>
      <c r="P206" s="199">
        <f>O206*H206</f>
        <v>0</v>
      </c>
      <c r="Q206" s="199">
        <v>0</v>
      </c>
      <c r="R206" s="199">
        <f>Q206*H206</f>
        <v>0</v>
      </c>
      <c r="S206" s="199">
        <v>0</v>
      </c>
      <c r="T206" s="200">
        <f>S206*H206</f>
        <v>0</v>
      </c>
      <c r="AR206" s="22" t="s">
        <v>150</v>
      </c>
      <c r="AT206" s="22" t="s">
        <v>145</v>
      </c>
      <c r="AU206" s="22" t="s">
        <v>86</v>
      </c>
      <c r="AY206" s="22" t="s">
        <v>143</v>
      </c>
      <c r="BE206" s="201">
        <f>IF(N206="základní",J206,0)</f>
        <v>0</v>
      </c>
      <c r="BF206" s="201">
        <f>IF(N206="snížená",J206,0)</f>
        <v>0</v>
      </c>
      <c r="BG206" s="201">
        <f>IF(N206="zákl. přenesená",J206,0)</f>
        <v>0</v>
      </c>
      <c r="BH206" s="201">
        <f>IF(N206="sníž. přenesená",J206,0)</f>
        <v>0</v>
      </c>
      <c r="BI206" s="201">
        <f>IF(N206="nulová",J206,0)</f>
        <v>0</v>
      </c>
      <c r="BJ206" s="22" t="s">
        <v>25</v>
      </c>
      <c r="BK206" s="201">
        <f>ROUND(I206*H206,2)</f>
        <v>0</v>
      </c>
      <c r="BL206" s="22" t="s">
        <v>150</v>
      </c>
      <c r="BM206" s="22" t="s">
        <v>795</v>
      </c>
    </row>
    <row r="207" spans="2:65" s="1" customFormat="1" ht="16.5" customHeight="1">
      <c r="B207" s="39"/>
      <c r="C207" s="190" t="s">
        <v>796</v>
      </c>
      <c r="D207" s="190" t="s">
        <v>145</v>
      </c>
      <c r="E207" s="191" t="s">
        <v>797</v>
      </c>
      <c r="F207" s="192" t="s">
        <v>798</v>
      </c>
      <c r="G207" s="193" t="s">
        <v>192</v>
      </c>
      <c r="H207" s="194">
        <v>15.074</v>
      </c>
      <c r="I207" s="195"/>
      <c r="J207" s="196">
        <f>ROUND(I207*H207,2)</f>
        <v>0</v>
      </c>
      <c r="K207" s="192" t="s">
        <v>149</v>
      </c>
      <c r="L207" s="59"/>
      <c r="M207" s="197" t="s">
        <v>34</v>
      </c>
      <c r="N207" s="198" t="s">
        <v>48</v>
      </c>
      <c r="O207" s="40"/>
      <c r="P207" s="199">
        <f>O207*H207</f>
        <v>0</v>
      </c>
      <c r="Q207" s="199">
        <v>0</v>
      </c>
      <c r="R207" s="199">
        <f>Q207*H207</f>
        <v>0</v>
      </c>
      <c r="S207" s="199">
        <v>0</v>
      </c>
      <c r="T207" s="200">
        <f>S207*H207</f>
        <v>0</v>
      </c>
      <c r="AR207" s="22" t="s">
        <v>150</v>
      </c>
      <c r="AT207" s="22" t="s">
        <v>145</v>
      </c>
      <c r="AU207" s="22" t="s">
        <v>86</v>
      </c>
      <c r="AY207" s="22" t="s">
        <v>143</v>
      </c>
      <c r="BE207" s="201">
        <f>IF(N207="základní",J207,0)</f>
        <v>0</v>
      </c>
      <c r="BF207" s="201">
        <f>IF(N207="snížená",J207,0)</f>
        <v>0</v>
      </c>
      <c r="BG207" s="201">
        <f>IF(N207="zákl. přenesená",J207,0)</f>
        <v>0</v>
      </c>
      <c r="BH207" s="201">
        <f>IF(N207="sníž. přenesená",J207,0)</f>
        <v>0</v>
      </c>
      <c r="BI207" s="201">
        <f>IF(N207="nulová",J207,0)</f>
        <v>0</v>
      </c>
      <c r="BJ207" s="22" t="s">
        <v>25</v>
      </c>
      <c r="BK207" s="201">
        <f>ROUND(I207*H207,2)</f>
        <v>0</v>
      </c>
      <c r="BL207" s="22" t="s">
        <v>150</v>
      </c>
      <c r="BM207" s="22" t="s">
        <v>799</v>
      </c>
    </row>
    <row r="208" spans="2:65" s="10" customFormat="1" ht="29.85" customHeight="1">
      <c r="B208" s="174"/>
      <c r="C208" s="175"/>
      <c r="D208" s="176" t="s">
        <v>76</v>
      </c>
      <c r="E208" s="188" t="s">
        <v>367</v>
      </c>
      <c r="F208" s="188" t="s">
        <v>368</v>
      </c>
      <c r="G208" s="175"/>
      <c r="H208" s="175"/>
      <c r="I208" s="178"/>
      <c r="J208" s="189">
        <f>BK208</f>
        <v>0</v>
      </c>
      <c r="K208" s="175"/>
      <c r="L208" s="180"/>
      <c r="M208" s="181"/>
      <c r="N208" s="182"/>
      <c r="O208" s="182"/>
      <c r="P208" s="183">
        <f>P209</f>
        <v>0</v>
      </c>
      <c r="Q208" s="182"/>
      <c r="R208" s="183">
        <f>R209</f>
        <v>0</v>
      </c>
      <c r="S208" s="182"/>
      <c r="T208" s="184">
        <f>T209</f>
        <v>0</v>
      </c>
      <c r="AR208" s="185" t="s">
        <v>25</v>
      </c>
      <c r="AT208" s="186" t="s">
        <v>76</v>
      </c>
      <c r="AU208" s="186" t="s">
        <v>25</v>
      </c>
      <c r="AY208" s="185" t="s">
        <v>143</v>
      </c>
      <c r="BK208" s="187">
        <f>BK209</f>
        <v>0</v>
      </c>
    </row>
    <row r="209" spans="2:65" s="1" customFormat="1" ht="38.25" customHeight="1">
      <c r="B209" s="39"/>
      <c r="C209" s="190" t="s">
        <v>800</v>
      </c>
      <c r="D209" s="190" t="s">
        <v>145</v>
      </c>
      <c r="E209" s="191" t="s">
        <v>494</v>
      </c>
      <c r="F209" s="192" t="s">
        <v>495</v>
      </c>
      <c r="G209" s="193" t="s">
        <v>192</v>
      </c>
      <c r="H209" s="194">
        <v>49.954000000000001</v>
      </c>
      <c r="I209" s="195"/>
      <c r="J209" s="196">
        <f>ROUND(I209*H209,2)</f>
        <v>0</v>
      </c>
      <c r="K209" s="192" t="s">
        <v>149</v>
      </c>
      <c r="L209" s="59"/>
      <c r="M209" s="197" t="s">
        <v>34</v>
      </c>
      <c r="N209" s="198" t="s">
        <v>48</v>
      </c>
      <c r="O209" s="40"/>
      <c r="P209" s="199">
        <f>O209*H209</f>
        <v>0</v>
      </c>
      <c r="Q209" s="199">
        <v>0</v>
      </c>
      <c r="R209" s="199">
        <f>Q209*H209</f>
        <v>0</v>
      </c>
      <c r="S209" s="199">
        <v>0</v>
      </c>
      <c r="T209" s="200">
        <f>S209*H209</f>
        <v>0</v>
      </c>
      <c r="AR209" s="22" t="s">
        <v>150</v>
      </c>
      <c r="AT209" s="22" t="s">
        <v>145</v>
      </c>
      <c r="AU209" s="22" t="s">
        <v>86</v>
      </c>
      <c r="AY209" s="22" t="s">
        <v>143</v>
      </c>
      <c r="BE209" s="201">
        <f>IF(N209="základní",J209,0)</f>
        <v>0</v>
      </c>
      <c r="BF209" s="201">
        <f>IF(N209="snížená",J209,0)</f>
        <v>0</v>
      </c>
      <c r="BG209" s="201">
        <f>IF(N209="zákl. přenesená",J209,0)</f>
        <v>0</v>
      </c>
      <c r="BH209" s="201">
        <f>IF(N209="sníž. přenesená",J209,0)</f>
        <v>0</v>
      </c>
      <c r="BI209" s="201">
        <f>IF(N209="nulová",J209,0)</f>
        <v>0</v>
      </c>
      <c r="BJ209" s="22" t="s">
        <v>25</v>
      </c>
      <c r="BK209" s="201">
        <f>ROUND(I209*H209,2)</f>
        <v>0</v>
      </c>
      <c r="BL209" s="22" t="s">
        <v>150</v>
      </c>
      <c r="BM209" s="22" t="s">
        <v>801</v>
      </c>
    </row>
    <row r="210" spans="2:65" s="10" customFormat="1" ht="37.35" customHeight="1">
      <c r="B210" s="174"/>
      <c r="C210" s="175"/>
      <c r="D210" s="176" t="s">
        <v>76</v>
      </c>
      <c r="E210" s="177" t="s">
        <v>373</v>
      </c>
      <c r="F210" s="177" t="s">
        <v>374</v>
      </c>
      <c r="G210" s="175"/>
      <c r="H210" s="175"/>
      <c r="I210" s="178"/>
      <c r="J210" s="179">
        <f>BK210</f>
        <v>0</v>
      </c>
      <c r="K210" s="175"/>
      <c r="L210" s="180"/>
      <c r="M210" s="181"/>
      <c r="N210" s="182"/>
      <c r="O210" s="182"/>
      <c r="P210" s="183">
        <f>P211+P219+P222+P238+P241+P258</f>
        <v>0</v>
      </c>
      <c r="Q210" s="182"/>
      <c r="R210" s="183">
        <f>R211+R219+R222+R238+R241+R258</f>
        <v>0.17593776999999999</v>
      </c>
      <c r="S210" s="182"/>
      <c r="T210" s="184">
        <f>T211+T219+T222+T238+T241+T258</f>
        <v>0.32792500000000002</v>
      </c>
      <c r="AR210" s="185" t="s">
        <v>86</v>
      </c>
      <c r="AT210" s="186" t="s">
        <v>76</v>
      </c>
      <c r="AU210" s="186" t="s">
        <v>77</v>
      </c>
      <c r="AY210" s="185" t="s">
        <v>143</v>
      </c>
      <c r="BK210" s="187">
        <f>BK211+BK219+BK222+BK238+BK241+BK258</f>
        <v>0</v>
      </c>
    </row>
    <row r="211" spans="2:65" s="10" customFormat="1" ht="19.899999999999999" customHeight="1">
      <c r="B211" s="174"/>
      <c r="C211" s="175"/>
      <c r="D211" s="176" t="s">
        <v>76</v>
      </c>
      <c r="E211" s="188" t="s">
        <v>497</v>
      </c>
      <c r="F211" s="188" t="s">
        <v>498</v>
      </c>
      <c r="G211" s="175"/>
      <c r="H211" s="175"/>
      <c r="I211" s="178"/>
      <c r="J211" s="189">
        <f>BK211</f>
        <v>0</v>
      </c>
      <c r="K211" s="175"/>
      <c r="L211" s="180"/>
      <c r="M211" s="181"/>
      <c r="N211" s="182"/>
      <c r="O211" s="182"/>
      <c r="P211" s="183">
        <f>SUM(P212:P218)</f>
        <v>0</v>
      </c>
      <c r="Q211" s="182"/>
      <c r="R211" s="183">
        <f>SUM(R212:R218)</f>
        <v>7.4786999999999992E-2</v>
      </c>
      <c r="S211" s="182"/>
      <c r="T211" s="184">
        <f>SUM(T212:T218)</f>
        <v>0</v>
      </c>
      <c r="AR211" s="185" t="s">
        <v>86</v>
      </c>
      <c r="AT211" s="186" t="s">
        <v>76</v>
      </c>
      <c r="AU211" s="186" t="s">
        <v>25</v>
      </c>
      <c r="AY211" s="185" t="s">
        <v>143</v>
      </c>
      <c r="BK211" s="187">
        <f>SUM(BK212:BK218)</f>
        <v>0</v>
      </c>
    </row>
    <row r="212" spans="2:65" s="1" customFormat="1" ht="25.5" customHeight="1">
      <c r="B212" s="39"/>
      <c r="C212" s="190" t="s">
        <v>802</v>
      </c>
      <c r="D212" s="190" t="s">
        <v>145</v>
      </c>
      <c r="E212" s="191" t="s">
        <v>803</v>
      </c>
      <c r="F212" s="192" t="s">
        <v>804</v>
      </c>
      <c r="G212" s="193" t="s">
        <v>148</v>
      </c>
      <c r="H212" s="194">
        <v>12.8</v>
      </c>
      <c r="I212" s="195"/>
      <c r="J212" s="196">
        <f>ROUND(I212*H212,2)</f>
        <v>0</v>
      </c>
      <c r="K212" s="192" t="s">
        <v>34</v>
      </c>
      <c r="L212" s="59"/>
      <c r="M212" s="197" t="s">
        <v>34</v>
      </c>
      <c r="N212" s="198" t="s">
        <v>48</v>
      </c>
      <c r="O212" s="40"/>
      <c r="P212" s="199">
        <f>O212*H212</f>
        <v>0</v>
      </c>
      <c r="Q212" s="199">
        <v>4.0000000000000001E-3</v>
      </c>
      <c r="R212" s="199">
        <f>Q212*H212</f>
        <v>5.1200000000000002E-2</v>
      </c>
      <c r="S212" s="199">
        <v>0</v>
      </c>
      <c r="T212" s="200">
        <f>S212*H212</f>
        <v>0</v>
      </c>
      <c r="AR212" s="22" t="s">
        <v>224</v>
      </c>
      <c r="AT212" s="22" t="s">
        <v>145</v>
      </c>
      <c r="AU212" s="22" t="s">
        <v>86</v>
      </c>
      <c r="AY212" s="22" t="s">
        <v>143</v>
      </c>
      <c r="BE212" s="201">
        <f>IF(N212="základní",J212,0)</f>
        <v>0</v>
      </c>
      <c r="BF212" s="201">
        <f>IF(N212="snížená",J212,0)</f>
        <v>0</v>
      </c>
      <c r="BG212" s="201">
        <f>IF(N212="zákl. přenesená",J212,0)</f>
        <v>0</v>
      </c>
      <c r="BH212" s="201">
        <f>IF(N212="sníž. přenesená",J212,0)</f>
        <v>0</v>
      </c>
      <c r="BI212" s="201">
        <f>IF(N212="nulová",J212,0)</f>
        <v>0</v>
      </c>
      <c r="BJ212" s="22" t="s">
        <v>25</v>
      </c>
      <c r="BK212" s="201">
        <f>ROUND(I212*H212,2)</f>
        <v>0</v>
      </c>
      <c r="BL212" s="22" t="s">
        <v>224</v>
      </c>
      <c r="BM212" s="22" t="s">
        <v>805</v>
      </c>
    </row>
    <row r="213" spans="2:65" s="11" customFormat="1" ht="13.5">
      <c r="B213" s="202"/>
      <c r="C213" s="203"/>
      <c r="D213" s="204" t="s">
        <v>152</v>
      </c>
      <c r="E213" s="205" t="s">
        <v>34</v>
      </c>
      <c r="F213" s="206" t="s">
        <v>806</v>
      </c>
      <c r="G213" s="203"/>
      <c r="H213" s="207">
        <v>12.8</v>
      </c>
      <c r="I213" s="208"/>
      <c r="J213" s="203"/>
      <c r="K213" s="203"/>
      <c r="L213" s="209"/>
      <c r="M213" s="210"/>
      <c r="N213" s="211"/>
      <c r="O213" s="211"/>
      <c r="P213" s="211"/>
      <c r="Q213" s="211"/>
      <c r="R213" s="211"/>
      <c r="S213" s="211"/>
      <c r="T213" s="212"/>
      <c r="AT213" s="213" t="s">
        <v>152</v>
      </c>
      <c r="AU213" s="213" t="s">
        <v>86</v>
      </c>
      <c r="AV213" s="11" t="s">
        <v>86</v>
      </c>
      <c r="AW213" s="11" t="s">
        <v>41</v>
      </c>
      <c r="AX213" s="11" t="s">
        <v>25</v>
      </c>
      <c r="AY213" s="213" t="s">
        <v>143</v>
      </c>
    </row>
    <row r="214" spans="2:65" s="1" customFormat="1" ht="25.5" customHeight="1">
      <c r="B214" s="39"/>
      <c r="C214" s="190" t="s">
        <v>807</v>
      </c>
      <c r="D214" s="190" t="s">
        <v>145</v>
      </c>
      <c r="E214" s="191" t="s">
        <v>808</v>
      </c>
      <c r="F214" s="192" t="s">
        <v>809</v>
      </c>
      <c r="G214" s="193" t="s">
        <v>148</v>
      </c>
      <c r="H214" s="194">
        <v>29.1</v>
      </c>
      <c r="I214" s="195"/>
      <c r="J214" s="196">
        <f>ROUND(I214*H214,2)</f>
        <v>0</v>
      </c>
      <c r="K214" s="192" t="s">
        <v>149</v>
      </c>
      <c r="L214" s="59"/>
      <c r="M214" s="197" t="s">
        <v>34</v>
      </c>
      <c r="N214" s="198" t="s">
        <v>48</v>
      </c>
      <c r="O214" s="40"/>
      <c r="P214" s="199">
        <f>O214*H214</f>
        <v>0</v>
      </c>
      <c r="Q214" s="199">
        <v>5.6999999999999998E-4</v>
      </c>
      <c r="R214" s="199">
        <f>Q214*H214</f>
        <v>1.6587000000000001E-2</v>
      </c>
      <c r="S214" s="199">
        <v>0</v>
      </c>
      <c r="T214" s="200">
        <f>S214*H214</f>
        <v>0</v>
      </c>
      <c r="AR214" s="22" t="s">
        <v>224</v>
      </c>
      <c r="AT214" s="22" t="s">
        <v>145</v>
      </c>
      <c r="AU214" s="22" t="s">
        <v>86</v>
      </c>
      <c r="AY214" s="22" t="s">
        <v>143</v>
      </c>
      <c r="BE214" s="201">
        <f>IF(N214="základní",J214,0)</f>
        <v>0</v>
      </c>
      <c r="BF214" s="201">
        <f>IF(N214="snížená",J214,0)</f>
        <v>0</v>
      </c>
      <c r="BG214" s="201">
        <f>IF(N214="zákl. přenesená",J214,0)</f>
        <v>0</v>
      </c>
      <c r="BH214" s="201">
        <f>IF(N214="sníž. přenesená",J214,0)</f>
        <v>0</v>
      </c>
      <c r="BI214" s="201">
        <f>IF(N214="nulová",J214,0)</f>
        <v>0</v>
      </c>
      <c r="BJ214" s="22" t="s">
        <v>25</v>
      </c>
      <c r="BK214" s="201">
        <f>ROUND(I214*H214,2)</f>
        <v>0</v>
      </c>
      <c r="BL214" s="22" t="s">
        <v>224</v>
      </c>
      <c r="BM214" s="22" t="s">
        <v>810</v>
      </c>
    </row>
    <row r="215" spans="2:65" s="11" customFormat="1" ht="13.5">
      <c r="B215" s="202"/>
      <c r="C215" s="203"/>
      <c r="D215" s="204" t="s">
        <v>152</v>
      </c>
      <c r="E215" s="205" t="s">
        <v>34</v>
      </c>
      <c r="F215" s="206" t="s">
        <v>714</v>
      </c>
      <c r="G215" s="203"/>
      <c r="H215" s="207">
        <v>29.1</v>
      </c>
      <c r="I215" s="208"/>
      <c r="J215" s="203"/>
      <c r="K215" s="203"/>
      <c r="L215" s="209"/>
      <c r="M215" s="210"/>
      <c r="N215" s="211"/>
      <c r="O215" s="211"/>
      <c r="P215" s="211"/>
      <c r="Q215" s="211"/>
      <c r="R215" s="211"/>
      <c r="S215" s="211"/>
      <c r="T215" s="212"/>
      <c r="AT215" s="213" t="s">
        <v>152</v>
      </c>
      <c r="AU215" s="213" t="s">
        <v>86</v>
      </c>
      <c r="AV215" s="11" t="s">
        <v>86</v>
      </c>
      <c r="AW215" s="11" t="s">
        <v>41</v>
      </c>
      <c r="AX215" s="11" t="s">
        <v>25</v>
      </c>
      <c r="AY215" s="213" t="s">
        <v>143</v>
      </c>
    </row>
    <row r="216" spans="2:65" s="1" customFormat="1" ht="25.5" customHeight="1">
      <c r="B216" s="39"/>
      <c r="C216" s="190" t="s">
        <v>811</v>
      </c>
      <c r="D216" s="190" t="s">
        <v>145</v>
      </c>
      <c r="E216" s="191" t="s">
        <v>503</v>
      </c>
      <c r="F216" s="192" t="s">
        <v>504</v>
      </c>
      <c r="G216" s="193" t="s">
        <v>161</v>
      </c>
      <c r="H216" s="194">
        <v>25</v>
      </c>
      <c r="I216" s="195"/>
      <c r="J216" s="196">
        <f>ROUND(I216*H216,2)</f>
        <v>0</v>
      </c>
      <c r="K216" s="192" t="s">
        <v>149</v>
      </c>
      <c r="L216" s="59"/>
      <c r="M216" s="197" t="s">
        <v>34</v>
      </c>
      <c r="N216" s="198" t="s">
        <v>48</v>
      </c>
      <c r="O216" s="40"/>
      <c r="P216" s="199">
        <f>O216*H216</f>
        <v>0</v>
      </c>
      <c r="Q216" s="199">
        <v>2.7999999999999998E-4</v>
      </c>
      <c r="R216" s="199">
        <f>Q216*H216</f>
        <v>6.9999999999999993E-3</v>
      </c>
      <c r="S216" s="199">
        <v>0</v>
      </c>
      <c r="T216" s="200">
        <f>S216*H216</f>
        <v>0</v>
      </c>
      <c r="AR216" s="22" t="s">
        <v>224</v>
      </c>
      <c r="AT216" s="22" t="s">
        <v>145</v>
      </c>
      <c r="AU216" s="22" t="s">
        <v>86</v>
      </c>
      <c r="AY216" s="22" t="s">
        <v>143</v>
      </c>
      <c r="BE216" s="201">
        <f>IF(N216="základní",J216,0)</f>
        <v>0</v>
      </c>
      <c r="BF216" s="201">
        <f>IF(N216="snížená",J216,0)</f>
        <v>0</v>
      </c>
      <c r="BG216" s="201">
        <f>IF(N216="zákl. přenesená",J216,0)</f>
        <v>0</v>
      </c>
      <c r="BH216" s="201">
        <f>IF(N216="sníž. přenesená",J216,0)</f>
        <v>0</v>
      </c>
      <c r="BI216" s="201">
        <f>IF(N216="nulová",J216,0)</f>
        <v>0</v>
      </c>
      <c r="BJ216" s="22" t="s">
        <v>25</v>
      </c>
      <c r="BK216" s="201">
        <f>ROUND(I216*H216,2)</f>
        <v>0</v>
      </c>
      <c r="BL216" s="22" t="s">
        <v>224</v>
      </c>
      <c r="BM216" s="22" t="s">
        <v>812</v>
      </c>
    </row>
    <row r="217" spans="2:65" s="11" customFormat="1" ht="13.5">
      <c r="B217" s="202"/>
      <c r="C217" s="203"/>
      <c r="D217" s="204" t="s">
        <v>152</v>
      </c>
      <c r="E217" s="205" t="s">
        <v>34</v>
      </c>
      <c r="F217" s="206" t="s">
        <v>813</v>
      </c>
      <c r="G217" s="203"/>
      <c r="H217" s="207">
        <v>25</v>
      </c>
      <c r="I217" s="208"/>
      <c r="J217" s="203"/>
      <c r="K217" s="203"/>
      <c r="L217" s="209"/>
      <c r="M217" s="210"/>
      <c r="N217" s="211"/>
      <c r="O217" s="211"/>
      <c r="P217" s="211"/>
      <c r="Q217" s="211"/>
      <c r="R217" s="211"/>
      <c r="S217" s="211"/>
      <c r="T217" s="212"/>
      <c r="AT217" s="213" t="s">
        <v>152</v>
      </c>
      <c r="AU217" s="213" t="s">
        <v>86</v>
      </c>
      <c r="AV217" s="11" t="s">
        <v>86</v>
      </c>
      <c r="AW217" s="11" t="s">
        <v>41</v>
      </c>
      <c r="AX217" s="11" t="s">
        <v>25</v>
      </c>
      <c r="AY217" s="213" t="s">
        <v>143</v>
      </c>
    </row>
    <row r="218" spans="2:65" s="1" customFormat="1" ht="38.25" customHeight="1">
      <c r="B218" s="39"/>
      <c r="C218" s="190" t="s">
        <v>814</v>
      </c>
      <c r="D218" s="190" t="s">
        <v>145</v>
      </c>
      <c r="E218" s="191" t="s">
        <v>507</v>
      </c>
      <c r="F218" s="192" t="s">
        <v>508</v>
      </c>
      <c r="G218" s="193" t="s">
        <v>192</v>
      </c>
      <c r="H218" s="194">
        <v>7.4999999999999997E-2</v>
      </c>
      <c r="I218" s="195"/>
      <c r="J218" s="196">
        <f>ROUND(I218*H218,2)</f>
        <v>0</v>
      </c>
      <c r="K218" s="192" t="s">
        <v>149</v>
      </c>
      <c r="L218" s="59"/>
      <c r="M218" s="197" t="s">
        <v>34</v>
      </c>
      <c r="N218" s="198" t="s">
        <v>48</v>
      </c>
      <c r="O218" s="40"/>
      <c r="P218" s="199">
        <f>O218*H218</f>
        <v>0</v>
      </c>
      <c r="Q218" s="199">
        <v>0</v>
      </c>
      <c r="R218" s="199">
        <f>Q218*H218</f>
        <v>0</v>
      </c>
      <c r="S218" s="199">
        <v>0</v>
      </c>
      <c r="T218" s="200">
        <f>S218*H218</f>
        <v>0</v>
      </c>
      <c r="AR218" s="22" t="s">
        <v>224</v>
      </c>
      <c r="AT218" s="22" t="s">
        <v>145</v>
      </c>
      <c r="AU218" s="22" t="s">
        <v>86</v>
      </c>
      <c r="AY218" s="22" t="s">
        <v>143</v>
      </c>
      <c r="BE218" s="201">
        <f>IF(N218="základní",J218,0)</f>
        <v>0</v>
      </c>
      <c r="BF218" s="201">
        <f>IF(N218="snížená",J218,0)</f>
        <v>0</v>
      </c>
      <c r="BG218" s="201">
        <f>IF(N218="zákl. přenesená",J218,0)</f>
        <v>0</v>
      </c>
      <c r="BH218" s="201">
        <f>IF(N218="sníž. přenesená",J218,0)</f>
        <v>0</v>
      </c>
      <c r="BI218" s="201">
        <f>IF(N218="nulová",J218,0)</f>
        <v>0</v>
      </c>
      <c r="BJ218" s="22" t="s">
        <v>25</v>
      </c>
      <c r="BK218" s="201">
        <f>ROUND(I218*H218,2)</f>
        <v>0</v>
      </c>
      <c r="BL218" s="22" t="s">
        <v>224</v>
      </c>
      <c r="BM218" s="22" t="s">
        <v>815</v>
      </c>
    </row>
    <row r="219" spans="2:65" s="10" customFormat="1" ht="29.85" customHeight="1">
      <c r="B219" s="174"/>
      <c r="C219" s="175"/>
      <c r="D219" s="176" t="s">
        <v>76</v>
      </c>
      <c r="E219" s="188" t="s">
        <v>816</v>
      </c>
      <c r="F219" s="188" t="s">
        <v>817</v>
      </c>
      <c r="G219" s="175"/>
      <c r="H219" s="175"/>
      <c r="I219" s="178"/>
      <c r="J219" s="189">
        <f>BK219</f>
        <v>0</v>
      </c>
      <c r="K219" s="175"/>
      <c r="L219" s="180"/>
      <c r="M219" s="181"/>
      <c r="N219" s="182"/>
      <c r="O219" s="182"/>
      <c r="P219" s="183">
        <f>SUM(P220:P221)</f>
        <v>0</v>
      </c>
      <c r="Q219" s="182"/>
      <c r="R219" s="183">
        <f>SUM(R220:R221)</f>
        <v>0</v>
      </c>
      <c r="S219" s="182"/>
      <c r="T219" s="184">
        <f>SUM(T220:T221)</f>
        <v>0</v>
      </c>
      <c r="AR219" s="185" t="s">
        <v>86</v>
      </c>
      <c r="AT219" s="186" t="s">
        <v>76</v>
      </c>
      <c r="AU219" s="186" t="s">
        <v>25</v>
      </c>
      <c r="AY219" s="185" t="s">
        <v>143</v>
      </c>
      <c r="BK219" s="187">
        <f>SUM(BK220:BK221)</f>
        <v>0</v>
      </c>
    </row>
    <row r="220" spans="2:65" s="1" customFormat="1" ht="25.5" customHeight="1">
      <c r="B220" s="39"/>
      <c r="C220" s="190" t="s">
        <v>818</v>
      </c>
      <c r="D220" s="190" t="s">
        <v>145</v>
      </c>
      <c r="E220" s="191" t="s">
        <v>819</v>
      </c>
      <c r="F220" s="192" t="s">
        <v>820</v>
      </c>
      <c r="G220" s="193" t="s">
        <v>290</v>
      </c>
      <c r="H220" s="194">
        <v>4</v>
      </c>
      <c r="I220" s="195"/>
      <c r="J220" s="196">
        <f>ROUND(I220*H220,2)</f>
        <v>0</v>
      </c>
      <c r="K220" s="192" t="s">
        <v>34</v>
      </c>
      <c r="L220" s="59"/>
      <c r="M220" s="197" t="s">
        <v>34</v>
      </c>
      <c r="N220" s="198" t="s">
        <v>48</v>
      </c>
      <c r="O220" s="40"/>
      <c r="P220" s="199">
        <f>O220*H220</f>
        <v>0</v>
      </c>
      <c r="Q220" s="199">
        <v>0</v>
      </c>
      <c r="R220" s="199">
        <f>Q220*H220</f>
        <v>0</v>
      </c>
      <c r="S220" s="199">
        <v>0</v>
      </c>
      <c r="T220" s="200">
        <f>S220*H220</f>
        <v>0</v>
      </c>
      <c r="AR220" s="22" t="s">
        <v>224</v>
      </c>
      <c r="AT220" s="22" t="s">
        <v>145</v>
      </c>
      <c r="AU220" s="22" t="s">
        <v>86</v>
      </c>
      <c r="AY220" s="22" t="s">
        <v>143</v>
      </c>
      <c r="BE220" s="201">
        <f>IF(N220="základní",J220,0)</f>
        <v>0</v>
      </c>
      <c r="BF220" s="201">
        <f>IF(N220="snížená",J220,0)</f>
        <v>0</v>
      </c>
      <c r="BG220" s="201">
        <f>IF(N220="zákl. přenesená",J220,0)</f>
        <v>0</v>
      </c>
      <c r="BH220" s="201">
        <f>IF(N220="sníž. přenesená",J220,0)</f>
        <v>0</v>
      </c>
      <c r="BI220" s="201">
        <f>IF(N220="nulová",J220,0)</f>
        <v>0</v>
      </c>
      <c r="BJ220" s="22" t="s">
        <v>25</v>
      </c>
      <c r="BK220" s="201">
        <f>ROUND(I220*H220,2)</f>
        <v>0</v>
      </c>
      <c r="BL220" s="22" t="s">
        <v>224</v>
      </c>
      <c r="BM220" s="22" t="s">
        <v>821</v>
      </c>
    </row>
    <row r="221" spans="2:65" s="11" customFormat="1" ht="13.5">
      <c r="B221" s="202"/>
      <c r="C221" s="203"/>
      <c r="D221" s="204" t="s">
        <v>152</v>
      </c>
      <c r="E221" s="205" t="s">
        <v>34</v>
      </c>
      <c r="F221" s="206" t="s">
        <v>822</v>
      </c>
      <c r="G221" s="203"/>
      <c r="H221" s="207">
        <v>4</v>
      </c>
      <c r="I221" s="208"/>
      <c r="J221" s="203"/>
      <c r="K221" s="203"/>
      <c r="L221" s="209"/>
      <c r="M221" s="210"/>
      <c r="N221" s="211"/>
      <c r="O221" s="211"/>
      <c r="P221" s="211"/>
      <c r="Q221" s="211"/>
      <c r="R221" s="211"/>
      <c r="S221" s="211"/>
      <c r="T221" s="212"/>
      <c r="AT221" s="213" t="s">
        <v>152</v>
      </c>
      <c r="AU221" s="213" t="s">
        <v>86</v>
      </c>
      <c r="AV221" s="11" t="s">
        <v>86</v>
      </c>
      <c r="AW221" s="11" t="s">
        <v>41</v>
      </c>
      <c r="AX221" s="11" t="s">
        <v>25</v>
      </c>
      <c r="AY221" s="213" t="s">
        <v>143</v>
      </c>
    </row>
    <row r="222" spans="2:65" s="10" customFormat="1" ht="29.85" customHeight="1">
      <c r="B222" s="174"/>
      <c r="C222" s="175"/>
      <c r="D222" s="176" t="s">
        <v>76</v>
      </c>
      <c r="E222" s="188" t="s">
        <v>823</v>
      </c>
      <c r="F222" s="188" t="s">
        <v>824</v>
      </c>
      <c r="G222" s="175"/>
      <c r="H222" s="175"/>
      <c r="I222" s="178"/>
      <c r="J222" s="189">
        <f>BK222</f>
        <v>0</v>
      </c>
      <c r="K222" s="175"/>
      <c r="L222" s="180"/>
      <c r="M222" s="181"/>
      <c r="N222" s="182"/>
      <c r="O222" s="182"/>
      <c r="P222" s="183">
        <f>SUM(P223:P237)</f>
        <v>0</v>
      </c>
      <c r="Q222" s="182"/>
      <c r="R222" s="183">
        <f>SUM(R223:R237)</f>
        <v>7.4085000000000012E-2</v>
      </c>
      <c r="S222" s="182"/>
      <c r="T222" s="184">
        <f>SUM(T223:T237)</f>
        <v>7.7924999999999994E-2</v>
      </c>
      <c r="AR222" s="185" t="s">
        <v>86</v>
      </c>
      <c r="AT222" s="186" t="s">
        <v>76</v>
      </c>
      <c r="AU222" s="186" t="s">
        <v>25</v>
      </c>
      <c r="AY222" s="185" t="s">
        <v>143</v>
      </c>
      <c r="BK222" s="187">
        <f>SUM(BK223:BK237)</f>
        <v>0</v>
      </c>
    </row>
    <row r="223" spans="2:65" s="1" customFormat="1" ht="16.5" customHeight="1">
      <c r="B223" s="39"/>
      <c r="C223" s="190" t="s">
        <v>825</v>
      </c>
      <c r="D223" s="190" t="s">
        <v>145</v>
      </c>
      <c r="E223" s="191" t="s">
        <v>826</v>
      </c>
      <c r="F223" s="192" t="s">
        <v>827</v>
      </c>
      <c r="G223" s="193" t="s">
        <v>290</v>
      </c>
      <c r="H223" s="194">
        <v>2</v>
      </c>
      <c r="I223" s="195"/>
      <c r="J223" s="196">
        <f>ROUND(I223*H223,2)</f>
        <v>0</v>
      </c>
      <c r="K223" s="192" t="s">
        <v>34</v>
      </c>
      <c r="L223" s="59"/>
      <c r="M223" s="197" t="s">
        <v>34</v>
      </c>
      <c r="N223" s="198" t="s">
        <v>48</v>
      </c>
      <c r="O223" s="40"/>
      <c r="P223" s="199">
        <f>O223*H223</f>
        <v>0</v>
      </c>
      <c r="Q223" s="199">
        <v>0</v>
      </c>
      <c r="R223" s="199">
        <f>Q223*H223</f>
        <v>0</v>
      </c>
      <c r="S223" s="199">
        <v>9.0600000000000003E-3</v>
      </c>
      <c r="T223" s="200">
        <f>S223*H223</f>
        <v>1.8120000000000001E-2</v>
      </c>
      <c r="AR223" s="22" t="s">
        <v>224</v>
      </c>
      <c r="AT223" s="22" t="s">
        <v>145</v>
      </c>
      <c r="AU223" s="22" t="s">
        <v>86</v>
      </c>
      <c r="AY223" s="22" t="s">
        <v>143</v>
      </c>
      <c r="BE223" s="201">
        <f>IF(N223="základní",J223,0)</f>
        <v>0</v>
      </c>
      <c r="BF223" s="201">
        <f>IF(N223="snížená",J223,0)</f>
        <v>0</v>
      </c>
      <c r="BG223" s="201">
        <f>IF(N223="zákl. přenesená",J223,0)</f>
        <v>0</v>
      </c>
      <c r="BH223" s="201">
        <f>IF(N223="sníž. přenesená",J223,0)</f>
        <v>0</v>
      </c>
      <c r="BI223" s="201">
        <f>IF(N223="nulová",J223,0)</f>
        <v>0</v>
      </c>
      <c r="BJ223" s="22" t="s">
        <v>25</v>
      </c>
      <c r="BK223" s="201">
        <f>ROUND(I223*H223,2)</f>
        <v>0</v>
      </c>
      <c r="BL223" s="22" t="s">
        <v>224</v>
      </c>
      <c r="BM223" s="22" t="s">
        <v>828</v>
      </c>
    </row>
    <row r="224" spans="2:65" s="11" customFormat="1" ht="13.5">
      <c r="B224" s="202"/>
      <c r="C224" s="203"/>
      <c r="D224" s="204" t="s">
        <v>152</v>
      </c>
      <c r="E224" s="205" t="s">
        <v>34</v>
      </c>
      <c r="F224" s="206" t="s">
        <v>603</v>
      </c>
      <c r="G224" s="203"/>
      <c r="H224" s="207">
        <v>2</v>
      </c>
      <c r="I224" s="208"/>
      <c r="J224" s="203"/>
      <c r="K224" s="203"/>
      <c r="L224" s="209"/>
      <c r="M224" s="210"/>
      <c r="N224" s="211"/>
      <c r="O224" s="211"/>
      <c r="P224" s="211"/>
      <c r="Q224" s="211"/>
      <c r="R224" s="211"/>
      <c r="S224" s="211"/>
      <c r="T224" s="212"/>
      <c r="AT224" s="213" t="s">
        <v>152</v>
      </c>
      <c r="AU224" s="213" t="s">
        <v>86</v>
      </c>
      <c r="AV224" s="11" t="s">
        <v>86</v>
      </c>
      <c r="AW224" s="11" t="s">
        <v>41</v>
      </c>
      <c r="AX224" s="11" t="s">
        <v>25</v>
      </c>
      <c r="AY224" s="213" t="s">
        <v>143</v>
      </c>
    </row>
    <row r="225" spans="2:65" s="1" customFormat="1" ht="16.5" customHeight="1">
      <c r="B225" s="39"/>
      <c r="C225" s="190" t="s">
        <v>829</v>
      </c>
      <c r="D225" s="190" t="s">
        <v>145</v>
      </c>
      <c r="E225" s="191" t="s">
        <v>830</v>
      </c>
      <c r="F225" s="192" t="s">
        <v>831</v>
      </c>
      <c r="G225" s="193" t="s">
        <v>161</v>
      </c>
      <c r="H225" s="194">
        <v>7.5</v>
      </c>
      <c r="I225" s="195"/>
      <c r="J225" s="196">
        <f>ROUND(I225*H225,2)</f>
        <v>0</v>
      </c>
      <c r="K225" s="192" t="s">
        <v>149</v>
      </c>
      <c r="L225" s="59"/>
      <c r="M225" s="197" t="s">
        <v>34</v>
      </c>
      <c r="N225" s="198" t="s">
        <v>48</v>
      </c>
      <c r="O225" s="40"/>
      <c r="P225" s="199">
        <f>O225*H225</f>
        <v>0</v>
      </c>
      <c r="Q225" s="199">
        <v>0</v>
      </c>
      <c r="R225" s="199">
        <f>Q225*H225</f>
        <v>0</v>
      </c>
      <c r="S225" s="199">
        <v>1.67E-3</v>
      </c>
      <c r="T225" s="200">
        <f>S225*H225</f>
        <v>1.2525E-2</v>
      </c>
      <c r="AR225" s="22" t="s">
        <v>224</v>
      </c>
      <c r="AT225" s="22" t="s">
        <v>145</v>
      </c>
      <c r="AU225" s="22" t="s">
        <v>86</v>
      </c>
      <c r="AY225" s="22" t="s">
        <v>143</v>
      </c>
      <c r="BE225" s="201">
        <f>IF(N225="základní",J225,0)</f>
        <v>0</v>
      </c>
      <c r="BF225" s="201">
        <f>IF(N225="snížená",J225,0)</f>
        <v>0</v>
      </c>
      <c r="BG225" s="201">
        <f>IF(N225="zákl. přenesená",J225,0)</f>
        <v>0</v>
      </c>
      <c r="BH225" s="201">
        <f>IF(N225="sníž. přenesená",J225,0)</f>
        <v>0</v>
      </c>
      <c r="BI225" s="201">
        <f>IF(N225="nulová",J225,0)</f>
        <v>0</v>
      </c>
      <c r="BJ225" s="22" t="s">
        <v>25</v>
      </c>
      <c r="BK225" s="201">
        <f>ROUND(I225*H225,2)</f>
        <v>0</v>
      </c>
      <c r="BL225" s="22" t="s">
        <v>224</v>
      </c>
      <c r="BM225" s="22" t="s">
        <v>832</v>
      </c>
    </row>
    <row r="226" spans="2:65" s="11" customFormat="1" ht="13.5">
      <c r="B226" s="202"/>
      <c r="C226" s="203"/>
      <c r="D226" s="204" t="s">
        <v>152</v>
      </c>
      <c r="E226" s="205" t="s">
        <v>34</v>
      </c>
      <c r="F226" s="206" t="s">
        <v>833</v>
      </c>
      <c r="G226" s="203"/>
      <c r="H226" s="207">
        <v>7.5</v>
      </c>
      <c r="I226" s="208"/>
      <c r="J226" s="203"/>
      <c r="K226" s="203"/>
      <c r="L226" s="209"/>
      <c r="M226" s="210"/>
      <c r="N226" s="211"/>
      <c r="O226" s="211"/>
      <c r="P226" s="211"/>
      <c r="Q226" s="211"/>
      <c r="R226" s="211"/>
      <c r="S226" s="211"/>
      <c r="T226" s="212"/>
      <c r="AT226" s="213" t="s">
        <v>152</v>
      </c>
      <c r="AU226" s="213" t="s">
        <v>86</v>
      </c>
      <c r="AV226" s="11" t="s">
        <v>86</v>
      </c>
      <c r="AW226" s="11" t="s">
        <v>41</v>
      </c>
      <c r="AX226" s="11" t="s">
        <v>25</v>
      </c>
      <c r="AY226" s="213" t="s">
        <v>143</v>
      </c>
    </row>
    <row r="227" spans="2:65" s="1" customFormat="1" ht="16.5" customHeight="1">
      <c r="B227" s="39"/>
      <c r="C227" s="190" t="s">
        <v>834</v>
      </c>
      <c r="D227" s="190" t="s">
        <v>145</v>
      </c>
      <c r="E227" s="191" t="s">
        <v>835</v>
      </c>
      <c r="F227" s="192" t="s">
        <v>836</v>
      </c>
      <c r="G227" s="193" t="s">
        <v>161</v>
      </c>
      <c r="H227" s="194">
        <v>12</v>
      </c>
      <c r="I227" s="195"/>
      <c r="J227" s="196">
        <f>ROUND(I227*H227,2)</f>
        <v>0</v>
      </c>
      <c r="K227" s="192" t="s">
        <v>149</v>
      </c>
      <c r="L227" s="59"/>
      <c r="M227" s="197" t="s">
        <v>34</v>
      </c>
      <c r="N227" s="198" t="s">
        <v>48</v>
      </c>
      <c r="O227" s="40"/>
      <c r="P227" s="199">
        <f>O227*H227</f>
        <v>0</v>
      </c>
      <c r="Q227" s="199">
        <v>0</v>
      </c>
      <c r="R227" s="199">
        <f>Q227*H227</f>
        <v>0</v>
      </c>
      <c r="S227" s="199">
        <v>3.9399999999999999E-3</v>
      </c>
      <c r="T227" s="200">
        <f>S227*H227</f>
        <v>4.7280000000000003E-2</v>
      </c>
      <c r="AR227" s="22" t="s">
        <v>224</v>
      </c>
      <c r="AT227" s="22" t="s">
        <v>145</v>
      </c>
      <c r="AU227" s="22" t="s">
        <v>86</v>
      </c>
      <c r="AY227" s="22" t="s">
        <v>143</v>
      </c>
      <c r="BE227" s="201">
        <f>IF(N227="základní",J227,0)</f>
        <v>0</v>
      </c>
      <c r="BF227" s="201">
        <f>IF(N227="snížená",J227,0)</f>
        <v>0</v>
      </c>
      <c r="BG227" s="201">
        <f>IF(N227="zákl. přenesená",J227,0)</f>
        <v>0</v>
      </c>
      <c r="BH227" s="201">
        <f>IF(N227="sníž. přenesená",J227,0)</f>
        <v>0</v>
      </c>
      <c r="BI227" s="201">
        <f>IF(N227="nulová",J227,0)</f>
        <v>0</v>
      </c>
      <c r="BJ227" s="22" t="s">
        <v>25</v>
      </c>
      <c r="BK227" s="201">
        <f>ROUND(I227*H227,2)</f>
        <v>0</v>
      </c>
      <c r="BL227" s="22" t="s">
        <v>224</v>
      </c>
      <c r="BM227" s="22" t="s">
        <v>837</v>
      </c>
    </row>
    <row r="228" spans="2:65" s="11" customFormat="1" ht="13.5">
      <c r="B228" s="202"/>
      <c r="C228" s="203"/>
      <c r="D228" s="204" t="s">
        <v>152</v>
      </c>
      <c r="E228" s="205" t="s">
        <v>34</v>
      </c>
      <c r="F228" s="206" t="s">
        <v>838</v>
      </c>
      <c r="G228" s="203"/>
      <c r="H228" s="207">
        <v>12</v>
      </c>
      <c r="I228" s="208"/>
      <c r="J228" s="203"/>
      <c r="K228" s="203"/>
      <c r="L228" s="209"/>
      <c r="M228" s="210"/>
      <c r="N228" s="211"/>
      <c r="O228" s="211"/>
      <c r="P228" s="211"/>
      <c r="Q228" s="211"/>
      <c r="R228" s="211"/>
      <c r="S228" s="211"/>
      <c r="T228" s="212"/>
      <c r="AT228" s="213" t="s">
        <v>152</v>
      </c>
      <c r="AU228" s="213" t="s">
        <v>86</v>
      </c>
      <c r="AV228" s="11" t="s">
        <v>86</v>
      </c>
      <c r="AW228" s="11" t="s">
        <v>41</v>
      </c>
      <c r="AX228" s="11" t="s">
        <v>25</v>
      </c>
      <c r="AY228" s="213" t="s">
        <v>143</v>
      </c>
    </row>
    <row r="229" spans="2:65" s="1" customFormat="1" ht="25.5" customHeight="1">
      <c r="B229" s="39"/>
      <c r="C229" s="190" t="s">
        <v>839</v>
      </c>
      <c r="D229" s="190" t="s">
        <v>145</v>
      </c>
      <c r="E229" s="191" t="s">
        <v>840</v>
      </c>
      <c r="F229" s="192" t="s">
        <v>841</v>
      </c>
      <c r="G229" s="193" t="s">
        <v>161</v>
      </c>
      <c r="H229" s="194">
        <v>7.5</v>
      </c>
      <c r="I229" s="195"/>
      <c r="J229" s="196">
        <f>ROUND(I229*H229,2)</f>
        <v>0</v>
      </c>
      <c r="K229" s="192" t="s">
        <v>149</v>
      </c>
      <c r="L229" s="59"/>
      <c r="M229" s="197" t="s">
        <v>34</v>
      </c>
      <c r="N229" s="198" t="s">
        <v>48</v>
      </c>
      <c r="O229" s="40"/>
      <c r="P229" s="199">
        <f>O229*H229</f>
        <v>0</v>
      </c>
      <c r="Q229" s="199">
        <v>5.3499999999999997E-3</v>
      </c>
      <c r="R229" s="199">
        <f>Q229*H229</f>
        <v>4.0125000000000001E-2</v>
      </c>
      <c r="S229" s="199">
        <v>0</v>
      </c>
      <c r="T229" s="200">
        <f>S229*H229</f>
        <v>0</v>
      </c>
      <c r="AR229" s="22" t="s">
        <v>224</v>
      </c>
      <c r="AT229" s="22" t="s">
        <v>145</v>
      </c>
      <c r="AU229" s="22" t="s">
        <v>86</v>
      </c>
      <c r="AY229" s="22" t="s">
        <v>143</v>
      </c>
      <c r="BE229" s="201">
        <f>IF(N229="základní",J229,0)</f>
        <v>0</v>
      </c>
      <c r="BF229" s="201">
        <f>IF(N229="snížená",J229,0)</f>
        <v>0</v>
      </c>
      <c r="BG229" s="201">
        <f>IF(N229="zákl. přenesená",J229,0)</f>
        <v>0</v>
      </c>
      <c r="BH229" s="201">
        <f>IF(N229="sníž. přenesená",J229,0)</f>
        <v>0</v>
      </c>
      <c r="BI229" s="201">
        <f>IF(N229="nulová",J229,0)</f>
        <v>0</v>
      </c>
      <c r="BJ229" s="22" t="s">
        <v>25</v>
      </c>
      <c r="BK229" s="201">
        <f>ROUND(I229*H229,2)</f>
        <v>0</v>
      </c>
      <c r="BL229" s="22" t="s">
        <v>224</v>
      </c>
      <c r="BM229" s="22" t="s">
        <v>842</v>
      </c>
    </row>
    <row r="230" spans="2:65" s="11" customFormat="1" ht="13.5">
      <c r="B230" s="202"/>
      <c r="C230" s="203"/>
      <c r="D230" s="204" t="s">
        <v>152</v>
      </c>
      <c r="E230" s="205" t="s">
        <v>34</v>
      </c>
      <c r="F230" s="206" t="s">
        <v>833</v>
      </c>
      <c r="G230" s="203"/>
      <c r="H230" s="207">
        <v>7.5</v>
      </c>
      <c r="I230" s="208"/>
      <c r="J230" s="203"/>
      <c r="K230" s="203"/>
      <c r="L230" s="209"/>
      <c r="M230" s="210"/>
      <c r="N230" s="211"/>
      <c r="O230" s="211"/>
      <c r="P230" s="211"/>
      <c r="Q230" s="211"/>
      <c r="R230" s="211"/>
      <c r="S230" s="211"/>
      <c r="T230" s="212"/>
      <c r="AT230" s="213" t="s">
        <v>152</v>
      </c>
      <c r="AU230" s="213" t="s">
        <v>86</v>
      </c>
      <c r="AV230" s="11" t="s">
        <v>86</v>
      </c>
      <c r="AW230" s="11" t="s">
        <v>41</v>
      </c>
      <c r="AX230" s="11" t="s">
        <v>25</v>
      </c>
      <c r="AY230" s="213" t="s">
        <v>143</v>
      </c>
    </row>
    <row r="231" spans="2:65" s="1" customFormat="1" ht="38.25" customHeight="1">
      <c r="B231" s="39"/>
      <c r="C231" s="190" t="s">
        <v>843</v>
      </c>
      <c r="D231" s="190" t="s">
        <v>145</v>
      </c>
      <c r="E231" s="191" t="s">
        <v>844</v>
      </c>
      <c r="F231" s="192" t="s">
        <v>845</v>
      </c>
      <c r="G231" s="193" t="s">
        <v>290</v>
      </c>
      <c r="H231" s="194">
        <v>5</v>
      </c>
      <c r="I231" s="195"/>
      <c r="J231" s="196">
        <f>ROUND(I231*H231,2)</f>
        <v>0</v>
      </c>
      <c r="K231" s="192" t="s">
        <v>149</v>
      </c>
      <c r="L231" s="59"/>
      <c r="M231" s="197" t="s">
        <v>34</v>
      </c>
      <c r="N231" s="198" t="s">
        <v>48</v>
      </c>
      <c r="O231" s="40"/>
      <c r="P231" s="199">
        <f>O231*H231</f>
        <v>0</v>
      </c>
      <c r="Q231" s="199">
        <v>0</v>
      </c>
      <c r="R231" s="199">
        <f>Q231*H231</f>
        <v>0</v>
      </c>
      <c r="S231" s="199">
        <v>0</v>
      </c>
      <c r="T231" s="200">
        <f>S231*H231</f>
        <v>0</v>
      </c>
      <c r="AR231" s="22" t="s">
        <v>224</v>
      </c>
      <c r="AT231" s="22" t="s">
        <v>145</v>
      </c>
      <c r="AU231" s="22" t="s">
        <v>86</v>
      </c>
      <c r="AY231" s="22" t="s">
        <v>143</v>
      </c>
      <c r="BE231" s="201">
        <f>IF(N231="základní",J231,0)</f>
        <v>0</v>
      </c>
      <c r="BF231" s="201">
        <f>IF(N231="snížená",J231,0)</f>
        <v>0</v>
      </c>
      <c r="BG231" s="201">
        <f>IF(N231="zákl. přenesená",J231,0)</f>
        <v>0</v>
      </c>
      <c r="BH231" s="201">
        <f>IF(N231="sníž. přenesená",J231,0)</f>
        <v>0</v>
      </c>
      <c r="BI231" s="201">
        <f>IF(N231="nulová",J231,0)</f>
        <v>0</v>
      </c>
      <c r="BJ231" s="22" t="s">
        <v>25</v>
      </c>
      <c r="BK231" s="201">
        <f>ROUND(I231*H231,2)</f>
        <v>0</v>
      </c>
      <c r="BL231" s="22" t="s">
        <v>224</v>
      </c>
      <c r="BM231" s="22" t="s">
        <v>846</v>
      </c>
    </row>
    <row r="232" spans="2:65" s="11" customFormat="1" ht="13.5">
      <c r="B232" s="202"/>
      <c r="C232" s="203"/>
      <c r="D232" s="204" t="s">
        <v>152</v>
      </c>
      <c r="E232" s="205" t="s">
        <v>34</v>
      </c>
      <c r="F232" s="206" t="s">
        <v>847</v>
      </c>
      <c r="G232" s="203"/>
      <c r="H232" s="207">
        <v>5</v>
      </c>
      <c r="I232" s="208"/>
      <c r="J232" s="203"/>
      <c r="K232" s="203"/>
      <c r="L232" s="209"/>
      <c r="M232" s="210"/>
      <c r="N232" s="211"/>
      <c r="O232" s="211"/>
      <c r="P232" s="211"/>
      <c r="Q232" s="211"/>
      <c r="R232" s="211"/>
      <c r="S232" s="211"/>
      <c r="T232" s="212"/>
      <c r="AT232" s="213" t="s">
        <v>152</v>
      </c>
      <c r="AU232" s="213" t="s">
        <v>86</v>
      </c>
      <c r="AV232" s="11" t="s">
        <v>86</v>
      </c>
      <c r="AW232" s="11" t="s">
        <v>41</v>
      </c>
      <c r="AX232" s="11" t="s">
        <v>25</v>
      </c>
      <c r="AY232" s="213" t="s">
        <v>143</v>
      </c>
    </row>
    <row r="233" spans="2:65" s="1" customFormat="1" ht="16.5" customHeight="1">
      <c r="B233" s="39"/>
      <c r="C233" s="190" t="s">
        <v>848</v>
      </c>
      <c r="D233" s="190" t="s">
        <v>145</v>
      </c>
      <c r="E233" s="191" t="s">
        <v>849</v>
      </c>
      <c r="F233" s="192" t="s">
        <v>850</v>
      </c>
      <c r="G233" s="193" t="s">
        <v>290</v>
      </c>
      <c r="H233" s="194">
        <v>2</v>
      </c>
      <c r="I233" s="195"/>
      <c r="J233" s="196">
        <f>ROUND(I233*H233,2)</f>
        <v>0</v>
      </c>
      <c r="K233" s="192" t="s">
        <v>149</v>
      </c>
      <c r="L233" s="59"/>
      <c r="M233" s="197" t="s">
        <v>34</v>
      </c>
      <c r="N233" s="198" t="s">
        <v>48</v>
      </c>
      <c r="O233" s="40"/>
      <c r="P233" s="199">
        <f>O233*H233</f>
        <v>0</v>
      </c>
      <c r="Q233" s="199">
        <v>0</v>
      </c>
      <c r="R233" s="199">
        <f>Q233*H233</f>
        <v>0</v>
      </c>
      <c r="S233" s="199">
        <v>0</v>
      </c>
      <c r="T233" s="200">
        <f>S233*H233</f>
        <v>0</v>
      </c>
      <c r="AR233" s="22" t="s">
        <v>224</v>
      </c>
      <c r="AT233" s="22" t="s">
        <v>145</v>
      </c>
      <c r="AU233" s="22" t="s">
        <v>86</v>
      </c>
      <c r="AY233" s="22" t="s">
        <v>143</v>
      </c>
      <c r="BE233" s="201">
        <f>IF(N233="základní",J233,0)</f>
        <v>0</v>
      </c>
      <c r="BF233" s="201">
        <f>IF(N233="snížená",J233,0)</f>
        <v>0</v>
      </c>
      <c r="BG233" s="201">
        <f>IF(N233="zákl. přenesená",J233,0)</f>
        <v>0</v>
      </c>
      <c r="BH233" s="201">
        <f>IF(N233="sníž. přenesená",J233,0)</f>
        <v>0</v>
      </c>
      <c r="BI233" s="201">
        <f>IF(N233="nulová",J233,0)</f>
        <v>0</v>
      </c>
      <c r="BJ233" s="22" t="s">
        <v>25</v>
      </c>
      <c r="BK233" s="201">
        <f>ROUND(I233*H233,2)</f>
        <v>0</v>
      </c>
      <c r="BL233" s="22" t="s">
        <v>224</v>
      </c>
      <c r="BM233" s="22" t="s">
        <v>851</v>
      </c>
    </row>
    <row r="234" spans="2:65" s="11" customFormat="1" ht="13.5">
      <c r="B234" s="202"/>
      <c r="C234" s="203"/>
      <c r="D234" s="204" t="s">
        <v>152</v>
      </c>
      <c r="E234" s="205" t="s">
        <v>34</v>
      </c>
      <c r="F234" s="206" t="s">
        <v>603</v>
      </c>
      <c r="G234" s="203"/>
      <c r="H234" s="207">
        <v>2</v>
      </c>
      <c r="I234" s="208"/>
      <c r="J234" s="203"/>
      <c r="K234" s="203"/>
      <c r="L234" s="209"/>
      <c r="M234" s="210"/>
      <c r="N234" s="211"/>
      <c r="O234" s="211"/>
      <c r="P234" s="211"/>
      <c r="Q234" s="211"/>
      <c r="R234" s="211"/>
      <c r="S234" s="211"/>
      <c r="T234" s="212"/>
      <c r="AT234" s="213" t="s">
        <v>152</v>
      </c>
      <c r="AU234" s="213" t="s">
        <v>86</v>
      </c>
      <c r="AV234" s="11" t="s">
        <v>86</v>
      </c>
      <c r="AW234" s="11" t="s">
        <v>41</v>
      </c>
      <c r="AX234" s="11" t="s">
        <v>25</v>
      </c>
      <c r="AY234" s="213" t="s">
        <v>143</v>
      </c>
    </row>
    <row r="235" spans="2:65" s="1" customFormat="1" ht="25.5" customHeight="1">
      <c r="B235" s="39"/>
      <c r="C235" s="190" t="s">
        <v>852</v>
      </c>
      <c r="D235" s="190" t="s">
        <v>145</v>
      </c>
      <c r="E235" s="191" t="s">
        <v>853</v>
      </c>
      <c r="F235" s="192" t="s">
        <v>854</v>
      </c>
      <c r="G235" s="193" t="s">
        <v>161</v>
      </c>
      <c r="H235" s="194">
        <v>12</v>
      </c>
      <c r="I235" s="195"/>
      <c r="J235" s="196">
        <f>ROUND(I235*H235,2)</f>
        <v>0</v>
      </c>
      <c r="K235" s="192" t="s">
        <v>149</v>
      </c>
      <c r="L235" s="59"/>
      <c r="M235" s="197" t="s">
        <v>34</v>
      </c>
      <c r="N235" s="198" t="s">
        <v>48</v>
      </c>
      <c r="O235" s="40"/>
      <c r="P235" s="199">
        <f>O235*H235</f>
        <v>0</v>
      </c>
      <c r="Q235" s="199">
        <v>2.8300000000000001E-3</v>
      </c>
      <c r="R235" s="199">
        <f>Q235*H235</f>
        <v>3.3960000000000004E-2</v>
      </c>
      <c r="S235" s="199">
        <v>0</v>
      </c>
      <c r="T235" s="200">
        <f>S235*H235</f>
        <v>0</v>
      </c>
      <c r="AR235" s="22" t="s">
        <v>224</v>
      </c>
      <c r="AT235" s="22" t="s">
        <v>145</v>
      </c>
      <c r="AU235" s="22" t="s">
        <v>86</v>
      </c>
      <c r="AY235" s="22" t="s">
        <v>143</v>
      </c>
      <c r="BE235" s="201">
        <f>IF(N235="základní",J235,0)</f>
        <v>0</v>
      </c>
      <c r="BF235" s="201">
        <f>IF(N235="snížená",J235,0)</f>
        <v>0</v>
      </c>
      <c r="BG235" s="201">
        <f>IF(N235="zákl. přenesená",J235,0)</f>
        <v>0</v>
      </c>
      <c r="BH235" s="201">
        <f>IF(N235="sníž. přenesená",J235,0)</f>
        <v>0</v>
      </c>
      <c r="BI235" s="201">
        <f>IF(N235="nulová",J235,0)</f>
        <v>0</v>
      </c>
      <c r="BJ235" s="22" t="s">
        <v>25</v>
      </c>
      <c r="BK235" s="201">
        <f>ROUND(I235*H235,2)</f>
        <v>0</v>
      </c>
      <c r="BL235" s="22" t="s">
        <v>224</v>
      </c>
      <c r="BM235" s="22" t="s">
        <v>855</v>
      </c>
    </row>
    <row r="236" spans="2:65" s="11" customFormat="1" ht="13.5">
      <c r="B236" s="202"/>
      <c r="C236" s="203"/>
      <c r="D236" s="204" t="s">
        <v>152</v>
      </c>
      <c r="E236" s="205" t="s">
        <v>34</v>
      </c>
      <c r="F236" s="206" t="s">
        <v>838</v>
      </c>
      <c r="G236" s="203"/>
      <c r="H236" s="207">
        <v>12</v>
      </c>
      <c r="I236" s="208"/>
      <c r="J236" s="203"/>
      <c r="K236" s="203"/>
      <c r="L236" s="209"/>
      <c r="M236" s="210"/>
      <c r="N236" s="211"/>
      <c r="O236" s="211"/>
      <c r="P236" s="211"/>
      <c r="Q236" s="211"/>
      <c r="R236" s="211"/>
      <c r="S236" s="211"/>
      <c r="T236" s="212"/>
      <c r="AT236" s="213" t="s">
        <v>152</v>
      </c>
      <c r="AU236" s="213" t="s">
        <v>86</v>
      </c>
      <c r="AV236" s="11" t="s">
        <v>86</v>
      </c>
      <c r="AW236" s="11" t="s">
        <v>41</v>
      </c>
      <c r="AX236" s="11" t="s">
        <v>25</v>
      </c>
      <c r="AY236" s="213" t="s">
        <v>143</v>
      </c>
    </row>
    <row r="237" spans="2:65" s="1" customFormat="1" ht="38.25" customHeight="1">
      <c r="B237" s="39"/>
      <c r="C237" s="190" t="s">
        <v>856</v>
      </c>
      <c r="D237" s="190" t="s">
        <v>145</v>
      </c>
      <c r="E237" s="191" t="s">
        <v>857</v>
      </c>
      <c r="F237" s="192" t="s">
        <v>858</v>
      </c>
      <c r="G237" s="193" t="s">
        <v>192</v>
      </c>
      <c r="H237" s="194">
        <v>7.3999999999999996E-2</v>
      </c>
      <c r="I237" s="195"/>
      <c r="J237" s="196">
        <f>ROUND(I237*H237,2)</f>
        <v>0</v>
      </c>
      <c r="K237" s="192" t="s">
        <v>149</v>
      </c>
      <c r="L237" s="59"/>
      <c r="M237" s="197" t="s">
        <v>34</v>
      </c>
      <c r="N237" s="198" t="s">
        <v>48</v>
      </c>
      <c r="O237" s="40"/>
      <c r="P237" s="199">
        <f>O237*H237</f>
        <v>0</v>
      </c>
      <c r="Q237" s="199">
        <v>0</v>
      </c>
      <c r="R237" s="199">
        <f>Q237*H237</f>
        <v>0</v>
      </c>
      <c r="S237" s="199">
        <v>0</v>
      </c>
      <c r="T237" s="200">
        <f>S237*H237</f>
        <v>0</v>
      </c>
      <c r="AR237" s="22" t="s">
        <v>224</v>
      </c>
      <c r="AT237" s="22" t="s">
        <v>145</v>
      </c>
      <c r="AU237" s="22" t="s">
        <v>86</v>
      </c>
      <c r="AY237" s="22" t="s">
        <v>143</v>
      </c>
      <c r="BE237" s="201">
        <f>IF(N237="základní",J237,0)</f>
        <v>0</v>
      </c>
      <c r="BF237" s="201">
        <f>IF(N237="snížená",J237,0)</f>
        <v>0</v>
      </c>
      <c r="BG237" s="201">
        <f>IF(N237="zákl. přenesená",J237,0)</f>
        <v>0</v>
      </c>
      <c r="BH237" s="201">
        <f>IF(N237="sníž. přenesená",J237,0)</f>
        <v>0</v>
      </c>
      <c r="BI237" s="201">
        <f>IF(N237="nulová",J237,0)</f>
        <v>0</v>
      </c>
      <c r="BJ237" s="22" t="s">
        <v>25</v>
      </c>
      <c r="BK237" s="201">
        <f>ROUND(I237*H237,2)</f>
        <v>0</v>
      </c>
      <c r="BL237" s="22" t="s">
        <v>224</v>
      </c>
      <c r="BM237" s="22" t="s">
        <v>859</v>
      </c>
    </row>
    <row r="238" spans="2:65" s="10" customFormat="1" ht="29.85" customHeight="1">
      <c r="B238" s="174"/>
      <c r="C238" s="175"/>
      <c r="D238" s="176" t="s">
        <v>76</v>
      </c>
      <c r="E238" s="188" t="s">
        <v>375</v>
      </c>
      <c r="F238" s="188" t="s">
        <v>376</v>
      </c>
      <c r="G238" s="175"/>
      <c r="H238" s="175"/>
      <c r="I238" s="178"/>
      <c r="J238" s="189">
        <f>BK238</f>
        <v>0</v>
      </c>
      <c r="K238" s="175"/>
      <c r="L238" s="180"/>
      <c r="M238" s="181"/>
      <c r="N238" s="182"/>
      <c r="O238" s="182"/>
      <c r="P238" s="183">
        <f>SUM(P239:P240)</f>
        <v>0</v>
      </c>
      <c r="Q238" s="182"/>
      <c r="R238" s="183">
        <f>SUM(R239:R240)</f>
        <v>0</v>
      </c>
      <c r="S238" s="182"/>
      <c r="T238" s="184">
        <f>SUM(T239:T240)</f>
        <v>0.25</v>
      </c>
      <c r="AR238" s="185" t="s">
        <v>86</v>
      </c>
      <c r="AT238" s="186" t="s">
        <v>76</v>
      </c>
      <c r="AU238" s="186" t="s">
        <v>25</v>
      </c>
      <c r="AY238" s="185" t="s">
        <v>143</v>
      </c>
      <c r="BK238" s="187">
        <f>SUM(BK239:BK240)</f>
        <v>0</v>
      </c>
    </row>
    <row r="239" spans="2:65" s="1" customFormat="1" ht="25.5" customHeight="1">
      <c r="B239" s="39"/>
      <c r="C239" s="190" t="s">
        <v>860</v>
      </c>
      <c r="D239" s="190" t="s">
        <v>145</v>
      </c>
      <c r="E239" s="191" t="s">
        <v>861</v>
      </c>
      <c r="F239" s="192" t="s">
        <v>862</v>
      </c>
      <c r="G239" s="193" t="s">
        <v>217</v>
      </c>
      <c r="H239" s="194">
        <v>250</v>
      </c>
      <c r="I239" s="195"/>
      <c r="J239" s="196">
        <f>ROUND(I239*H239,2)</f>
        <v>0</v>
      </c>
      <c r="K239" s="192" t="s">
        <v>149</v>
      </c>
      <c r="L239" s="59"/>
      <c r="M239" s="197" t="s">
        <v>34</v>
      </c>
      <c r="N239" s="198" t="s">
        <v>48</v>
      </c>
      <c r="O239" s="40"/>
      <c r="P239" s="199">
        <f>O239*H239</f>
        <v>0</v>
      </c>
      <c r="Q239" s="199">
        <v>0</v>
      </c>
      <c r="R239" s="199">
        <f>Q239*H239</f>
        <v>0</v>
      </c>
      <c r="S239" s="199">
        <v>1E-3</v>
      </c>
      <c r="T239" s="200">
        <f>S239*H239</f>
        <v>0.25</v>
      </c>
      <c r="AR239" s="22" t="s">
        <v>224</v>
      </c>
      <c r="AT239" s="22" t="s">
        <v>145</v>
      </c>
      <c r="AU239" s="22" t="s">
        <v>86</v>
      </c>
      <c r="AY239" s="22" t="s">
        <v>143</v>
      </c>
      <c r="BE239" s="201">
        <f>IF(N239="základní",J239,0)</f>
        <v>0</v>
      </c>
      <c r="BF239" s="201">
        <f>IF(N239="snížená",J239,0)</f>
        <v>0</v>
      </c>
      <c r="BG239" s="201">
        <f>IF(N239="zákl. přenesená",J239,0)</f>
        <v>0</v>
      </c>
      <c r="BH239" s="201">
        <f>IF(N239="sníž. přenesená",J239,0)</f>
        <v>0</v>
      </c>
      <c r="BI239" s="201">
        <f>IF(N239="nulová",J239,0)</f>
        <v>0</v>
      </c>
      <c r="BJ239" s="22" t="s">
        <v>25</v>
      </c>
      <c r="BK239" s="201">
        <f>ROUND(I239*H239,2)</f>
        <v>0</v>
      </c>
      <c r="BL239" s="22" t="s">
        <v>224</v>
      </c>
      <c r="BM239" s="22" t="s">
        <v>863</v>
      </c>
    </row>
    <row r="240" spans="2:65" s="11" customFormat="1" ht="13.5">
      <c r="B240" s="202"/>
      <c r="C240" s="203"/>
      <c r="D240" s="204" t="s">
        <v>152</v>
      </c>
      <c r="E240" s="205" t="s">
        <v>34</v>
      </c>
      <c r="F240" s="206" t="s">
        <v>864</v>
      </c>
      <c r="G240" s="203"/>
      <c r="H240" s="207">
        <v>250</v>
      </c>
      <c r="I240" s="208"/>
      <c r="J240" s="203"/>
      <c r="K240" s="203"/>
      <c r="L240" s="209"/>
      <c r="M240" s="210"/>
      <c r="N240" s="211"/>
      <c r="O240" s="211"/>
      <c r="P240" s="211"/>
      <c r="Q240" s="211"/>
      <c r="R240" s="211"/>
      <c r="S240" s="211"/>
      <c r="T240" s="212"/>
      <c r="AT240" s="213" t="s">
        <v>152</v>
      </c>
      <c r="AU240" s="213" t="s">
        <v>86</v>
      </c>
      <c r="AV240" s="11" t="s">
        <v>86</v>
      </c>
      <c r="AW240" s="11" t="s">
        <v>41</v>
      </c>
      <c r="AX240" s="11" t="s">
        <v>25</v>
      </c>
      <c r="AY240" s="213" t="s">
        <v>143</v>
      </c>
    </row>
    <row r="241" spans="2:65" s="10" customFormat="1" ht="29.85" customHeight="1">
      <c r="B241" s="174"/>
      <c r="C241" s="175"/>
      <c r="D241" s="176" t="s">
        <v>76</v>
      </c>
      <c r="E241" s="188" t="s">
        <v>556</v>
      </c>
      <c r="F241" s="188" t="s">
        <v>557</v>
      </c>
      <c r="G241" s="175"/>
      <c r="H241" s="175"/>
      <c r="I241" s="178"/>
      <c r="J241" s="189">
        <f>BK241</f>
        <v>0</v>
      </c>
      <c r="K241" s="175"/>
      <c r="L241" s="180"/>
      <c r="M241" s="181"/>
      <c r="N241" s="182"/>
      <c r="O241" s="182"/>
      <c r="P241" s="183">
        <f>SUM(P242:P257)</f>
        <v>0</v>
      </c>
      <c r="Q241" s="182"/>
      <c r="R241" s="183">
        <f>SUM(R242:R257)</f>
        <v>1.303737E-2</v>
      </c>
      <c r="S241" s="182"/>
      <c r="T241" s="184">
        <f>SUM(T242:T257)</f>
        <v>0</v>
      </c>
      <c r="AR241" s="185" t="s">
        <v>86</v>
      </c>
      <c r="AT241" s="186" t="s">
        <v>76</v>
      </c>
      <c r="AU241" s="186" t="s">
        <v>25</v>
      </c>
      <c r="AY241" s="185" t="s">
        <v>143</v>
      </c>
      <c r="BK241" s="187">
        <f>SUM(BK242:BK257)</f>
        <v>0</v>
      </c>
    </row>
    <row r="242" spans="2:65" s="1" customFormat="1" ht="25.5" customHeight="1">
      <c r="B242" s="39"/>
      <c r="C242" s="190" t="s">
        <v>865</v>
      </c>
      <c r="D242" s="190" t="s">
        <v>145</v>
      </c>
      <c r="E242" s="191" t="s">
        <v>866</v>
      </c>
      <c r="F242" s="192" t="s">
        <v>867</v>
      </c>
      <c r="G242" s="193" t="s">
        <v>148</v>
      </c>
      <c r="H242" s="194">
        <v>24</v>
      </c>
      <c r="I242" s="195"/>
      <c r="J242" s="196">
        <f>ROUND(I242*H242,2)</f>
        <v>0</v>
      </c>
      <c r="K242" s="192" t="s">
        <v>149</v>
      </c>
      <c r="L242" s="59"/>
      <c r="M242" s="197" t="s">
        <v>34</v>
      </c>
      <c r="N242" s="198" t="s">
        <v>48</v>
      </c>
      <c r="O242" s="40"/>
      <c r="P242" s="199">
        <f>O242*H242</f>
        <v>0</v>
      </c>
      <c r="Q242" s="199">
        <v>0</v>
      </c>
      <c r="R242" s="199">
        <f>Q242*H242</f>
        <v>0</v>
      </c>
      <c r="S242" s="199">
        <v>0</v>
      </c>
      <c r="T242" s="200">
        <f>S242*H242</f>
        <v>0</v>
      </c>
      <c r="AR242" s="22" t="s">
        <v>150</v>
      </c>
      <c r="AT242" s="22" t="s">
        <v>145</v>
      </c>
      <c r="AU242" s="22" t="s">
        <v>86</v>
      </c>
      <c r="AY242" s="22" t="s">
        <v>143</v>
      </c>
      <c r="BE242" s="201">
        <f>IF(N242="základní",J242,0)</f>
        <v>0</v>
      </c>
      <c r="BF242" s="201">
        <f>IF(N242="snížená",J242,0)</f>
        <v>0</v>
      </c>
      <c r="BG242" s="201">
        <f>IF(N242="zákl. přenesená",J242,0)</f>
        <v>0</v>
      </c>
      <c r="BH242" s="201">
        <f>IF(N242="sníž. přenesená",J242,0)</f>
        <v>0</v>
      </c>
      <c r="BI242" s="201">
        <f>IF(N242="nulová",J242,0)</f>
        <v>0</v>
      </c>
      <c r="BJ242" s="22" t="s">
        <v>25</v>
      </c>
      <c r="BK242" s="201">
        <f>ROUND(I242*H242,2)</f>
        <v>0</v>
      </c>
      <c r="BL242" s="22" t="s">
        <v>150</v>
      </c>
      <c r="BM242" s="22" t="s">
        <v>868</v>
      </c>
    </row>
    <row r="243" spans="2:65" s="11" customFormat="1" ht="13.5">
      <c r="B243" s="202"/>
      <c r="C243" s="203"/>
      <c r="D243" s="204" t="s">
        <v>152</v>
      </c>
      <c r="E243" s="205" t="s">
        <v>34</v>
      </c>
      <c r="F243" s="206" t="s">
        <v>869</v>
      </c>
      <c r="G243" s="203"/>
      <c r="H243" s="207">
        <v>24</v>
      </c>
      <c r="I243" s="208"/>
      <c r="J243" s="203"/>
      <c r="K243" s="203"/>
      <c r="L243" s="209"/>
      <c r="M243" s="210"/>
      <c r="N243" s="211"/>
      <c r="O243" s="211"/>
      <c r="P243" s="211"/>
      <c r="Q243" s="211"/>
      <c r="R243" s="211"/>
      <c r="S243" s="211"/>
      <c r="T243" s="212"/>
      <c r="AT243" s="213" t="s">
        <v>152</v>
      </c>
      <c r="AU243" s="213" t="s">
        <v>86</v>
      </c>
      <c r="AV243" s="11" t="s">
        <v>86</v>
      </c>
      <c r="AW243" s="11" t="s">
        <v>41</v>
      </c>
      <c r="AX243" s="11" t="s">
        <v>25</v>
      </c>
      <c r="AY243" s="213" t="s">
        <v>143</v>
      </c>
    </row>
    <row r="244" spans="2:65" s="1" customFormat="1" ht="25.5" customHeight="1">
      <c r="B244" s="39"/>
      <c r="C244" s="225" t="s">
        <v>870</v>
      </c>
      <c r="D244" s="225" t="s">
        <v>205</v>
      </c>
      <c r="E244" s="226" t="s">
        <v>871</v>
      </c>
      <c r="F244" s="227" t="s">
        <v>872</v>
      </c>
      <c r="G244" s="228" t="s">
        <v>148</v>
      </c>
      <c r="H244" s="229">
        <v>25.2</v>
      </c>
      <c r="I244" s="230"/>
      <c r="J244" s="231">
        <f>ROUND(I244*H244,2)</f>
        <v>0</v>
      </c>
      <c r="K244" s="227" t="s">
        <v>149</v>
      </c>
      <c r="L244" s="232"/>
      <c r="M244" s="233" t="s">
        <v>34</v>
      </c>
      <c r="N244" s="234" t="s">
        <v>48</v>
      </c>
      <c r="O244" s="40"/>
      <c r="P244" s="199">
        <f>O244*H244</f>
        <v>0</v>
      </c>
      <c r="Q244" s="199">
        <v>9.9999999999999995E-7</v>
      </c>
      <c r="R244" s="199">
        <f>Q244*H244</f>
        <v>2.5199999999999999E-5</v>
      </c>
      <c r="S244" s="199">
        <v>0</v>
      </c>
      <c r="T244" s="200">
        <f>S244*H244</f>
        <v>0</v>
      </c>
      <c r="AR244" s="22" t="s">
        <v>184</v>
      </c>
      <c r="AT244" s="22" t="s">
        <v>205</v>
      </c>
      <c r="AU244" s="22" t="s">
        <v>86</v>
      </c>
      <c r="AY244" s="22" t="s">
        <v>143</v>
      </c>
      <c r="BE244" s="201">
        <f>IF(N244="základní",J244,0)</f>
        <v>0</v>
      </c>
      <c r="BF244" s="201">
        <f>IF(N244="snížená",J244,0)</f>
        <v>0</v>
      </c>
      <c r="BG244" s="201">
        <f>IF(N244="zákl. přenesená",J244,0)</f>
        <v>0</v>
      </c>
      <c r="BH244" s="201">
        <f>IF(N244="sníž. přenesená",J244,0)</f>
        <v>0</v>
      </c>
      <c r="BI244" s="201">
        <f>IF(N244="nulová",J244,0)</f>
        <v>0</v>
      </c>
      <c r="BJ244" s="22" t="s">
        <v>25</v>
      </c>
      <c r="BK244" s="201">
        <f>ROUND(I244*H244,2)</f>
        <v>0</v>
      </c>
      <c r="BL244" s="22" t="s">
        <v>150</v>
      </c>
      <c r="BM244" s="22" t="s">
        <v>873</v>
      </c>
    </row>
    <row r="245" spans="2:65" s="11" customFormat="1" ht="13.5">
      <c r="B245" s="202"/>
      <c r="C245" s="203"/>
      <c r="D245" s="204" t="s">
        <v>152</v>
      </c>
      <c r="E245" s="203"/>
      <c r="F245" s="206" t="s">
        <v>874</v>
      </c>
      <c r="G245" s="203"/>
      <c r="H245" s="207">
        <v>25.2</v>
      </c>
      <c r="I245" s="208"/>
      <c r="J245" s="203"/>
      <c r="K245" s="203"/>
      <c r="L245" s="209"/>
      <c r="M245" s="210"/>
      <c r="N245" s="211"/>
      <c r="O245" s="211"/>
      <c r="P245" s="211"/>
      <c r="Q245" s="211"/>
      <c r="R245" s="211"/>
      <c r="S245" s="211"/>
      <c r="T245" s="212"/>
      <c r="AT245" s="213" t="s">
        <v>152</v>
      </c>
      <c r="AU245" s="213" t="s">
        <v>86</v>
      </c>
      <c r="AV245" s="11" t="s">
        <v>86</v>
      </c>
      <c r="AW245" s="11" t="s">
        <v>6</v>
      </c>
      <c r="AX245" s="11" t="s">
        <v>25</v>
      </c>
      <c r="AY245" s="213" t="s">
        <v>143</v>
      </c>
    </row>
    <row r="246" spans="2:65" s="1" customFormat="1" ht="16.5" customHeight="1">
      <c r="B246" s="39"/>
      <c r="C246" s="190" t="s">
        <v>875</v>
      </c>
      <c r="D246" s="190" t="s">
        <v>145</v>
      </c>
      <c r="E246" s="191" t="s">
        <v>876</v>
      </c>
      <c r="F246" s="192" t="s">
        <v>877</v>
      </c>
      <c r="G246" s="193" t="s">
        <v>148</v>
      </c>
      <c r="H246" s="194">
        <v>11.59</v>
      </c>
      <c r="I246" s="195"/>
      <c r="J246" s="196">
        <f>ROUND(I246*H246,2)</f>
        <v>0</v>
      </c>
      <c r="K246" s="192" t="s">
        <v>149</v>
      </c>
      <c r="L246" s="59"/>
      <c r="M246" s="197" t="s">
        <v>34</v>
      </c>
      <c r="N246" s="198" t="s">
        <v>48</v>
      </c>
      <c r="O246" s="40"/>
      <c r="P246" s="199">
        <f>O246*H246</f>
        <v>0</v>
      </c>
      <c r="Q246" s="199">
        <v>0</v>
      </c>
      <c r="R246" s="199">
        <f>Q246*H246</f>
        <v>0</v>
      </c>
      <c r="S246" s="199">
        <v>0</v>
      </c>
      <c r="T246" s="200">
        <f>S246*H246</f>
        <v>0</v>
      </c>
      <c r="AR246" s="22" t="s">
        <v>224</v>
      </c>
      <c r="AT246" s="22" t="s">
        <v>145</v>
      </c>
      <c r="AU246" s="22" t="s">
        <v>86</v>
      </c>
      <c r="AY246" s="22" t="s">
        <v>143</v>
      </c>
      <c r="BE246" s="201">
        <f>IF(N246="základní",J246,0)</f>
        <v>0</v>
      </c>
      <c r="BF246" s="201">
        <f>IF(N246="snížená",J246,0)</f>
        <v>0</v>
      </c>
      <c r="BG246" s="201">
        <f>IF(N246="zákl. přenesená",J246,0)</f>
        <v>0</v>
      </c>
      <c r="BH246" s="201">
        <f>IF(N246="sníž. přenesená",J246,0)</f>
        <v>0</v>
      </c>
      <c r="BI246" s="201">
        <f>IF(N246="nulová",J246,0)</f>
        <v>0</v>
      </c>
      <c r="BJ246" s="22" t="s">
        <v>25</v>
      </c>
      <c r="BK246" s="201">
        <f>ROUND(I246*H246,2)</f>
        <v>0</v>
      </c>
      <c r="BL246" s="22" t="s">
        <v>224</v>
      </c>
      <c r="BM246" s="22" t="s">
        <v>878</v>
      </c>
    </row>
    <row r="247" spans="2:65" s="11" customFormat="1" ht="13.5">
      <c r="B247" s="202"/>
      <c r="C247" s="203"/>
      <c r="D247" s="204" t="s">
        <v>152</v>
      </c>
      <c r="E247" s="205" t="s">
        <v>34</v>
      </c>
      <c r="F247" s="206" t="s">
        <v>879</v>
      </c>
      <c r="G247" s="203"/>
      <c r="H247" s="207">
        <v>11.59</v>
      </c>
      <c r="I247" s="208"/>
      <c r="J247" s="203"/>
      <c r="K247" s="203"/>
      <c r="L247" s="209"/>
      <c r="M247" s="210"/>
      <c r="N247" s="211"/>
      <c r="O247" s="211"/>
      <c r="P247" s="211"/>
      <c r="Q247" s="211"/>
      <c r="R247" s="211"/>
      <c r="S247" s="211"/>
      <c r="T247" s="212"/>
      <c r="AT247" s="213" t="s">
        <v>152</v>
      </c>
      <c r="AU247" s="213" t="s">
        <v>86</v>
      </c>
      <c r="AV247" s="11" t="s">
        <v>86</v>
      </c>
      <c r="AW247" s="11" t="s">
        <v>41</v>
      </c>
      <c r="AX247" s="11" t="s">
        <v>25</v>
      </c>
      <c r="AY247" s="213" t="s">
        <v>143</v>
      </c>
    </row>
    <row r="248" spans="2:65" s="1" customFormat="1" ht="25.5" customHeight="1">
      <c r="B248" s="39"/>
      <c r="C248" s="225" t="s">
        <v>880</v>
      </c>
      <c r="D248" s="225" t="s">
        <v>205</v>
      </c>
      <c r="E248" s="226" t="s">
        <v>881</v>
      </c>
      <c r="F248" s="227" t="s">
        <v>882</v>
      </c>
      <c r="G248" s="228" t="s">
        <v>148</v>
      </c>
      <c r="H248" s="229">
        <v>12.17</v>
      </c>
      <c r="I248" s="230"/>
      <c r="J248" s="231">
        <f>ROUND(I248*H248,2)</f>
        <v>0</v>
      </c>
      <c r="K248" s="227" t="s">
        <v>149</v>
      </c>
      <c r="L248" s="232"/>
      <c r="M248" s="233" t="s">
        <v>34</v>
      </c>
      <c r="N248" s="234" t="s">
        <v>48</v>
      </c>
      <c r="O248" s="40"/>
      <c r="P248" s="199">
        <f>O248*H248</f>
        <v>0</v>
      </c>
      <c r="Q248" s="199">
        <v>9.9999999999999995E-7</v>
      </c>
      <c r="R248" s="199">
        <f>Q248*H248</f>
        <v>1.2169999999999999E-5</v>
      </c>
      <c r="S248" s="199">
        <v>0</v>
      </c>
      <c r="T248" s="200">
        <f>S248*H248</f>
        <v>0</v>
      </c>
      <c r="AR248" s="22" t="s">
        <v>302</v>
      </c>
      <c r="AT248" s="22" t="s">
        <v>205</v>
      </c>
      <c r="AU248" s="22" t="s">
        <v>86</v>
      </c>
      <c r="AY248" s="22" t="s">
        <v>143</v>
      </c>
      <c r="BE248" s="201">
        <f>IF(N248="základní",J248,0)</f>
        <v>0</v>
      </c>
      <c r="BF248" s="201">
        <f>IF(N248="snížená",J248,0)</f>
        <v>0</v>
      </c>
      <c r="BG248" s="201">
        <f>IF(N248="zákl. přenesená",J248,0)</f>
        <v>0</v>
      </c>
      <c r="BH248" s="201">
        <f>IF(N248="sníž. přenesená",J248,0)</f>
        <v>0</v>
      </c>
      <c r="BI248" s="201">
        <f>IF(N248="nulová",J248,0)</f>
        <v>0</v>
      </c>
      <c r="BJ248" s="22" t="s">
        <v>25</v>
      </c>
      <c r="BK248" s="201">
        <f>ROUND(I248*H248,2)</f>
        <v>0</v>
      </c>
      <c r="BL248" s="22" t="s">
        <v>224</v>
      </c>
      <c r="BM248" s="22" t="s">
        <v>883</v>
      </c>
    </row>
    <row r="249" spans="2:65" s="11" customFormat="1" ht="13.5">
      <c r="B249" s="202"/>
      <c r="C249" s="203"/>
      <c r="D249" s="204" t="s">
        <v>152</v>
      </c>
      <c r="E249" s="203"/>
      <c r="F249" s="206" t="s">
        <v>884</v>
      </c>
      <c r="G249" s="203"/>
      <c r="H249" s="207">
        <v>12.17</v>
      </c>
      <c r="I249" s="208"/>
      <c r="J249" s="203"/>
      <c r="K249" s="203"/>
      <c r="L249" s="209"/>
      <c r="M249" s="210"/>
      <c r="N249" s="211"/>
      <c r="O249" s="211"/>
      <c r="P249" s="211"/>
      <c r="Q249" s="211"/>
      <c r="R249" s="211"/>
      <c r="S249" s="211"/>
      <c r="T249" s="212"/>
      <c r="AT249" s="213" t="s">
        <v>152</v>
      </c>
      <c r="AU249" s="213" t="s">
        <v>86</v>
      </c>
      <c r="AV249" s="11" t="s">
        <v>86</v>
      </c>
      <c r="AW249" s="11" t="s">
        <v>6</v>
      </c>
      <c r="AX249" s="11" t="s">
        <v>25</v>
      </c>
      <c r="AY249" s="213" t="s">
        <v>143</v>
      </c>
    </row>
    <row r="250" spans="2:65" s="1" customFormat="1" ht="25.5" customHeight="1">
      <c r="B250" s="39"/>
      <c r="C250" s="190" t="s">
        <v>885</v>
      </c>
      <c r="D250" s="190" t="s">
        <v>145</v>
      </c>
      <c r="E250" s="191" t="s">
        <v>565</v>
      </c>
      <c r="F250" s="192" t="s">
        <v>566</v>
      </c>
      <c r="G250" s="193" t="s">
        <v>148</v>
      </c>
      <c r="H250" s="194">
        <v>30</v>
      </c>
      <c r="I250" s="195"/>
      <c r="J250" s="196">
        <f>ROUND(I250*H250,2)</f>
        <v>0</v>
      </c>
      <c r="K250" s="192" t="s">
        <v>149</v>
      </c>
      <c r="L250" s="59"/>
      <c r="M250" s="197" t="s">
        <v>34</v>
      </c>
      <c r="N250" s="198" t="s">
        <v>48</v>
      </c>
      <c r="O250" s="40"/>
      <c r="P250" s="199">
        <f>O250*H250</f>
        <v>0</v>
      </c>
      <c r="Q250" s="199">
        <v>8.0000000000000007E-5</v>
      </c>
      <c r="R250" s="199">
        <f>Q250*H250</f>
        <v>2.4000000000000002E-3</v>
      </c>
      <c r="S250" s="199">
        <v>0</v>
      </c>
      <c r="T250" s="200">
        <f>S250*H250</f>
        <v>0</v>
      </c>
      <c r="AR250" s="22" t="s">
        <v>224</v>
      </c>
      <c r="AT250" s="22" t="s">
        <v>145</v>
      </c>
      <c r="AU250" s="22" t="s">
        <v>86</v>
      </c>
      <c r="AY250" s="22" t="s">
        <v>143</v>
      </c>
      <c r="BE250" s="201">
        <f>IF(N250="základní",J250,0)</f>
        <v>0</v>
      </c>
      <c r="BF250" s="201">
        <f>IF(N250="snížená",J250,0)</f>
        <v>0</v>
      </c>
      <c r="BG250" s="201">
        <f>IF(N250="zákl. přenesená",J250,0)</f>
        <v>0</v>
      </c>
      <c r="BH250" s="201">
        <f>IF(N250="sníž. přenesená",J250,0)</f>
        <v>0</v>
      </c>
      <c r="BI250" s="201">
        <f>IF(N250="nulová",J250,0)</f>
        <v>0</v>
      </c>
      <c r="BJ250" s="22" t="s">
        <v>25</v>
      </c>
      <c r="BK250" s="201">
        <f>ROUND(I250*H250,2)</f>
        <v>0</v>
      </c>
      <c r="BL250" s="22" t="s">
        <v>224</v>
      </c>
      <c r="BM250" s="22" t="s">
        <v>886</v>
      </c>
    </row>
    <row r="251" spans="2:65" s="11" customFormat="1" ht="13.5">
      <c r="B251" s="202"/>
      <c r="C251" s="203"/>
      <c r="D251" s="204" t="s">
        <v>152</v>
      </c>
      <c r="E251" s="205" t="s">
        <v>34</v>
      </c>
      <c r="F251" s="206" t="s">
        <v>887</v>
      </c>
      <c r="G251" s="203"/>
      <c r="H251" s="207">
        <v>30</v>
      </c>
      <c r="I251" s="208"/>
      <c r="J251" s="203"/>
      <c r="K251" s="203"/>
      <c r="L251" s="209"/>
      <c r="M251" s="210"/>
      <c r="N251" s="211"/>
      <c r="O251" s="211"/>
      <c r="P251" s="211"/>
      <c r="Q251" s="211"/>
      <c r="R251" s="211"/>
      <c r="S251" s="211"/>
      <c r="T251" s="212"/>
      <c r="AT251" s="213" t="s">
        <v>152</v>
      </c>
      <c r="AU251" s="213" t="s">
        <v>86</v>
      </c>
      <c r="AV251" s="11" t="s">
        <v>86</v>
      </c>
      <c r="AW251" s="11" t="s">
        <v>41</v>
      </c>
      <c r="AX251" s="11" t="s">
        <v>25</v>
      </c>
      <c r="AY251" s="213" t="s">
        <v>143</v>
      </c>
    </row>
    <row r="252" spans="2:65" s="1" customFormat="1" ht="16.5" customHeight="1">
      <c r="B252" s="39"/>
      <c r="C252" s="190" t="s">
        <v>888</v>
      </c>
      <c r="D252" s="190" t="s">
        <v>145</v>
      </c>
      <c r="E252" s="191" t="s">
        <v>889</v>
      </c>
      <c r="F252" s="192" t="s">
        <v>890</v>
      </c>
      <c r="G252" s="193" t="s">
        <v>148</v>
      </c>
      <c r="H252" s="194">
        <v>10</v>
      </c>
      <c r="I252" s="195"/>
      <c r="J252" s="196">
        <f>ROUND(I252*H252,2)</f>
        <v>0</v>
      </c>
      <c r="K252" s="192" t="s">
        <v>149</v>
      </c>
      <c r="L252" s="59"/>
      <c r="M252" s="197" t="s">
        <v>34</v>
      </c>
      <c r="N252" s="198" t="s">
        <v>48</v>
      </c>
      <c r="O252" s="40"/>
      <c r="P252" s="199">
        <f>O252*H252</f>
        <v>0</v>
      </c>
      <c r="Q252" s="199">
        <v>0</v>
      </c>
      <c r="R252" s="199">
        <f>Q252*H252</f>
        <v>0</v>
      </c>
      <c r="S252" s="199">
        <v>0</v>
      </c>
      <c r="T252" s="200">
        <f>S252*H252</f>
        <v>0</v>
      </c>
      <c r="AR252" s="22" t="s">
        <v>224</v>
      </c>
      <c r="AT252" s="22" t="s">
        <v>145</v>
      </c>
      <c r="AU252" s="22" t="s">
        <v>86</v>
      </c>
      <c r="AY252" s="22" t="s">
        <v>143</v>
      </c>
      <c r="BE252" s="201">
        <f>IF(N252="základní",J252,0)</f>
        <v>0</v>
      </c>
      <c r="BF252" s="201">
        <f>IF(N252="snížená",J252,0)</f>
        <v>0</v>
      </c>
      <c r="BG252" s="201">
        <f>IF(N252="zákl. přenesená",J252,0)</f>
        <v>0</v>
      </c>
      <c r="BH252" s="201">
        <f>IF(N252="sníž. přenesená",J252,0)</f>
        <v>0</v>
      </c>
      <c r="BI252" s="201">
        <f>IF(N252="nulová",J252,0)</f>
        <v>0</v>
      </c>
      <c r="BJ252" s="22" t="s">
        <v>25</v>
      </c>
      <c r="BK252" s="201">
        <f>ROUND(I252*H252,2)</f>
        <v>0</v>
      </c>
      <c r="BL252" s="22" t="s">
        <v>224</v>
      </c>
      <c r="BM252" s="22" t="s">
        <v>891</v>
      </c>
    </row>
    <row r="253" spans="2:65" s="11" customFormat="1" ht="13.5">
      <c r="B253" s="202"/>
      <c r="C253" s="203"/>
      <c r="D253" s="204" t="s">
        <v>152</v>
      </c>
      <c r="E253" s="205" t="s">
        <v>34</v>
      </c>
      <c r="F253" s="206" t="s">
        <v>755</v>
      </c>
      <c r="G253" s="203"/>
      <c r="H253" s="207">
        <v>10</v>
      </c>
      <c r="I253" s="208"/>
      <c r="J253" s="203"/>
      <c r="K253" s="203"/>
      <c r="L253" s="209"/>
      <c r="M253" s="210"/>
      <c r="N253" s="211"/>
      <c r="O253" s="211"/>
      <c r="P253" s="211"/>
      <c r="Q253" s="211"/>
      <c r="R253" s="211"/>
      <c r="S253" s="211"/>
      <c r="T253" s="212"/>
      <c r="AT253" s="213" t="s">
        <v>152</v>
      </c>
      <c r="AU253" s="213" t="s">
        <v>86</v>
      </c>
      <c r="AV253" s="11" t="s">
        <v>86</v>
      </c>
      <c r="AW253" s="11" t="s">
        <v>41</v>
      </c>
      <c r="AX253" s="11" t="s">
        <v>25</v>
      </c>
      <c r="AY253" s="213" t="s">
        <v>143</v>
      </c>
    </row>
    <row r="254" spans="2:65" s="1" customFormat="1" ht="25.5" customHeight="1">
      <c r="B254" s="39"/>
      <c r="C254" s="190" t="s">
        <v>892</v>
      </c>
      <c r="D254" s="190" t="s">
        <v>145</v>
      </c>
      <c r="E254" s="191" t="s">
        <v>569</v>
      </c>
      <c r="F254" s="192" t="s">
        <v>570</v>
      </c>
      <c r="G254" s="193" t="s">
        <v>148</v>
      </c>
      <c r="H254" s="194">
        <v>10</v>
      </c>
      <c r="I254" s="195"/>
      <c r="J254" s="196">
        <f>ROUND(I254*H254,2)</f>
        <v>0</v>
      </c>
      <c r="K254" s="192" t="s">
        <v>149</v>
      </c>
      <c r="L254" s="59"/>
      <c r="M254" s="197" t="s">
        <v>34</v>
      </c>
      <c r="N254" s="198" t="s">
        <v>48</v>
      </c>
      <c r="O254" s="40"/>
      <c r="P254" s="199">
        <f>O254*H254</f>
        <v>0</v>
      </c>
      <c r="Q254" s="199">
        <v>1.3999999999999999E-4</v>
      </c>
      <c r="R254" s="199">
        <f>Q254*H254</f>
        <v>1.3999999999999998E-3</v>
      </c>
      <c r="S254" s="199">
        <v>0</v>
      </c>
      <c r="T254" s="200">
        <f>S254*H254</f>
        <v>0</v>
      </c>
      <c r="AR254" s="22" t="s">
        <v>224</v>
      </c>
      <c r="AT254" s="22" t="s">
        <v>145</v>
      </c>
      <c r="AU254" s="22" t="s">
        <v>86</v>
      </c>
      <c r="AY254" s="22" t="s">
        <v>143</v>
      </c>
      <c r="BE254" s="201">
        <f>IF(N254="základní",J254,0)</f>
        <v>0</v>
      </c>
      <c r="BF254" s="201">
        <f>IF(N254="snížená",J254,0)</f>
        <v>0</v>
      </c>
      <c r="BG254" s="201">
        <f>IF(N254="zákl. přenesená",J254,0)</f>
        <v>0</v>
      </c>
      <c r="BH254" s="201">
        <f>IF(N254="sníž. přenesená",J254,0)</f>
        <v>0</v>
      </c>
      <c r="BI254" s="201">
        <f>IF(N254="nulová",J254,0)</f>
        <v>0</v>
      </c>
      <c r="BJ254" s="22" t="s">
        <v>25</v>
      </c>
      <c r="BK254" s="201">
        <f>ROUND(I254*H254,2)</f>
        <v>0</v>
      </c>
      <c r="BL254" s="22" t="s">
        <v>224</v>
      </c>
      <c r="BM254" s="22" t="s">
        <v>893</v>
      </c>
    </row>
    <row r="255" spans="2:65" s="11" customFormat="1" ht="13.5">
      <c r="B255" s="202"/>
      <c r="C255" s="203"/>
      <c r="D255" s="204" t="s">
        <v>152</v>
      </c>
      <c r="E255" s="205" t="s">
        <v>34</v>
      </c>
      <c r="F255" s="206" t="s">
        <v>755</v>
      </c>
      <c r="G255" s="203"/>
      <c r="H255" s="207">
        <v>10</v>
      </c>
      <c r="I255" s="208"/>
      <c r="J255" s="203"/>
      <c r="K255" s="203"/>
      <c r="L255" s="209"/>
      <c r="M255" s="210"/>
      <c r="N255" s="211"/>
      <c r="O255" s="211"/>
      <c r="P255" s="211"/>
      <c r="Q255" s="211"/>
      <c r="R255" s="211"/>
      <c r="S255" s="211"/>
      <c r="T255" s="212"/>
      <c r="AT255" s="213" t="s">
        <v>152</v>
      </c>
      <c r="AU255" s="213" t="s">
        <v>86</v>
      </c>
      <c r="AV255" s="11" t="s">
        <v>86</v>
      </c>
      <c r="AW255" s="11" t="s">
        <v>41</v>
      </c>
      <c r="AX255" s="11" t="s">
        <v>25</v>
      </c>
      <c r="AY255" s="213" t="s">
        <v>143</v>
      </c>
    </row>
    <row r="256" spans="2:65" s="1" customFormat="1" ht="25.5" customHeight="1">
      <c r="B256" s="39"/>
      <c r="C256" s="190" t="s">
        <v>894</v>
      </c>
      <c r="D256" s="190" t="s">
        <v>145</v>
      </c>
      <c r="E256" s="191" t="s">
        <v>575</v>
      </c>
      <c r="F256" s="192" t="s">
        <v>576</v>
      </c>
      <c r="G256" s="193" t="s">
        <v>148</v>
      </c>
      <c r="H256" s="194">
        <v>40</v>
      </c>
      <c r="I256" s="195"/>
      <c r="J256" s="196">
        <f>ROUND(I256*H256,2)</f>
        <v>0</v>
      </c>
      <c r="K256" s="192" t="s">
        <v>149</v>
      </c>
      <c r="L256" s="59"/>
      <c r="M256" s="197" t="s">
        <v>34</v>
      </c>
      <c r="N256" s="198" t="s">
        <v>48</v>
      </c>
      <c r="O256" s="40"/>
      <c r="P256" s="199">
        <f>O256*H256</f>
        <v>0</v>
      </c>
      <c r="Q256" s="199">
        <v>2.3000000000000001E-4</v>
      </c>
      <c r="R256" s="199">
        <f>Q256*H256</f>
        <v>9.1999999999999998E-3</v>
      </c>
      <c r="S256" s="199">
        <v>0</v>
      </c>
      <c r="T256" s="200">
        <f>S256*H256</f>
        <v>0</v>
      </c>
      <c r="AR256" s="22" t="s">
        <v>224</v>
      </c>
      <c r="AT256" s="22" t="s">
        <v>145</v>
      </c>
      <c r="AU256" s="22" t="s">
        <v>86</v>
      </c>
      <c r="AY256" s="22" t="s">
        <v>143</v>
      </c>
      <c r="BE256" s="201">
        <f>IF(N256="základní",J256,0)</f>
        <v>0</v>
      </c>
      <c r="BF256" s="201">
        <f>IF(N256="snížená",J256,0)</f>
        <v>0</v>
      </c>
      <c r="BG256" s="201">
        <f>IF(N256="zákl. přenesená",J256,0)</f>
        <v>0</v>
      </c>
      <c r="BH256" s="201">
        <f>IF(N256="sníž. přenesená",J256,0)</f>
        <v>0</v>
      </c>
      <c r="BI256" s="201">
        <f>IF(N256="nulová",J256,0)</f>
        <v>0</v>
      </c>
      <c r="BJ256" s="22" t="s">
        <v>25</v>
      </c>
      <c r="BK256" s="201">
        <f>ROUND(I256*H256,2)</f>
        <v>0</v>
      </c>
      <c r="BL256" s="22" t="s">
        <v>224</v>
      </c>
      <c r="BM256" s="22" t="s">
        <v>895</v>
      </c>
    </row>
    <row r="257" spans="2:65" s="11" customFormat="1" ht="13.5">
      <c r="B257" s="202"/>
      <c r="C257" s="203"/>
      <c r="D257" s="204" t="s">
        <v>152</v>
      </c>
      <c r="E257" s="205" t="s">
        <v>34</v>
      </c>
      <c r="F257" s="206" t="s">
        <v>619</v>
      </c>
      <c r="G257" s="203"/>
      <c r="H257" s="207">
        <v>40</v>
      </c>
      <c r="I257" s="208"/>
      <c r="J257" s="203"/>
      <c r="K257" s="203"/>
      <c r="L257" s="209"/>
      <c r="M257" s="210"/>
      <c r="N257" s="211"/>
      <c r="O257" s="211"/>
      <c r="P257" s="211"/>
      <c r="Q257" s="211"/>
      <c r="R257" s="211"/>
      <c r="S257" s="211"/>
      <c r="T257" s="212"/>
      <c r="AT257" s="213" t="s">
        <v>152</v>
      </c>
      <c r="AU257" s="213" t="s">
        <v>86</v>
      </c>
      <c r="AV257" s="11" t="s">
        <v>86</v>
      </c>
      <c r="AW257" s="11" t="s">
        <v>41</v>
      </c>
      <c r="AX257" s="11" t="s">
        <v>25</v>
      </c>
      <c r="AY257" s="213" t="s">
        <v>143</v>
      </c>
    </row>
    <row r="258" spans="2:65" s="10" customFormat="1" ht="29.85" customHeight="1">
      <c r="B258" s="174"/>
      <c r="C258" s="175"/>
      <c r="D258" s="176" t="s">
        <v>76</v>
      </c>
      <c r="E258" s="188" t="s">
        <v>896</v>
      </c>
      <c r="F258" s="188" t="s">
        <v>897</v>
      </c>
      <c r="G258" s="175"/>
      <c r="H258" s="175"/>
      <c r="I258" s="178"/>
      <c r="J258" s="189">
        <f>BK258</f>
        <v>0</v>
      </c>
      <c r="K258" s="175"/>
      <c r="L258" s="180"/>
      <c r="M258" s="181"/>
      <c r="N258" s="182"/>
      <c r="O258" s="182"/>
      <c r="P258" s="183">
        <f>SUM(P259:P264)</f>
        <v>0</v>
      </c>
      <c r="Q258" s="182"/>
      <c r="R258" s="183">
        <f>SUM(R259:R264)</f>
        <v>1.40284E-2</v>
      </c>
      <c r="S258" s="182"/>
      <c r="T258" s="184">
        <f>SUM(T259:T264)</f>
        <v>0</v>
      </c>
      <c r="AR258" s="185" t="s">
        <v>86</v>
      </c>
      <c r="AT258" s="186" t="s">
        <v>76</v>
      </c>
      <c r="AU258" s="186" t="s">
        <v>25</v>
      </c>
      <c r="AY258" s="185" t="s">
        <v>143</v>
      </c>
      <c r="BK258" s="187">
        <f>SUM(BK259:BK264)</f>
        <v>0</v>
      </c>
    </row>
    <row r="259" spans="2:65" s="1" customFormat="1" ht="25.5" customHeight="1">
      <c r="B259" s="39"/>
      <c r="C259" s="190" t="s">
        <v>898</v>
      </c>
      <c r="D259" s="190" t="s">
        <v>145</v>
      </c>
      <c r="E259" s="191" t="s">
        <v>899</v>
      </c>
      <c r="F259" s="192" t="s">
        <v>900</v>
      </c>
      <c r="G259" s="193" t="s">
        <v>148</v>
      </c>
      <c r="H259" s="194">
        <v>95.06</v>
      </c>
      <c r="I259" s="195"/>
      <c r="J259" s="196">
        <f>ROUND(I259*H259,2)</f>
        <v>0</v>
      </c>
      <c r="K259" s="192" t="s">
        <v>34</v>
      </c>
      <c r="L259" s="59"/>
      <c r="M259" s="197" t="s">
        <v>34</v>
      </c>
      <c r="N259" s="198" t="s">
        <v>48</v>
      </c>
      <c r="O259" s="40"/>
      <c r="P259" s="199">
        <f>O259*H259</f>
        <v>0</v>
      </c>
      <c r="Q259" s="199">
        <v>1.3999999999999999E-4</v>
      </c>
      <c r="R259" s="199">
        <f>Q259*H259</f>
        <v>1.33084E-2</v>
      </c>
      <c r="S259" s="199">
        <v>0</v>
      </c>
      <c r="T259" s="200">
        <f>S259*H259</f>
        <v>0</v>
      </c>
      <c r="AR259" s="22" t="s">
        <v>224</v>
      </c>
      <c r="AT259" s="22" t="s">
        <v>145</v>
      </c>
      <c r="AU259" s="22" t="s">
        <v>86</v>
      </c>
      <c r="AY259" s="22" t="s">
        <v>143</v>
      </c>
      <c r="BE259" s="201">
        <f>IF(N259="základní",J259,0)</f>
        <v>0</v>
      </c>
      <c r="BF259" s="201">
        <f>IF(N259="snížená",J259,0)</f>
        <v>0</v>
      </c>
      <c r="BG259" s="201">
        <f>IF(N259="zákl. přenesená",J259,0)</f>
        <v>0</v>
      </c>
      <c r="BH259" s="201">
        <f>IF(N259="sníž. přenesená",J259,0)</f>
        <v>0</v>
      </c>
      <c r="BI259" s="201">
        <f>IF(N259="nulová",J259,0)</f>
        <v>0</v>
      </c>
      <c r="BJ259" s="22" t="s">
        <v>25</v>
      </c>
      <c r="BK259" s="201">
        <f>ROUND(I259*H259,2)</f>
        <v>0</v>
      </c>
      <c r="BL259" s="22" t="s">
        <v>224</v>
      </c>
      <c r="BM259" s="22" t="s">
        <v>901</v>
      </c>
    </row>
    <row r="260" spans="2:65" s="11" customFormat="1" ht="13.5">
      <c r="B260" s="202"/>
      <c r="C260" s="203"/>
      <c r="D260" s="204" t="s">
        <v>152</v>
      </c>
      <c r="E260" s="205" t="s">
        <v>34</v>
      </c>
      <c r="F260" s="206" t="s">
        <v>684</v>
      </c>
      <c r="G260" s="203"/>
      <c r="H260" s="207">
        <v>95.06</v>
      </c>
      <c r="I260" s="208"/>
      <c r="J260" s="203"/>
      <c r="K260" s="203"/>
      <c r="L260" s="209"/>
      <c r="M260" s="210"/>
      <c r="N260" s="211"/>
      <c r="O260" s="211"/>
      <c r="P260" s="211"/>
      <c r="Q260" s="211"/>
      <c r="R260" s="211"/>
      <c r="S260" s="211"/>
      <c r="T260" s="212"/>
      <c r="AT260" s="213" t="s">
        <v>152</v>
      </c>
      <c r="AU260" s="213" t="s">
        <v>86</v>
      </c>
      <c r="AV260" s="11" t="s">
        <v>86</v>
      </c>
      <c r="AW260" s="11" t="s">
        <v>41</v>
      </c>
      <c r="AX260" s="11" t="s">
        <v>25</v>
      </c>
      <c r="AY260" s="213" t="s">
        <v>143</v>
      </c>
    </row>
    <row r="261" spans="2:65" s="1" customFormat="1" ht="25.5" customHeight="1">
      <c r="B261" s="39"/>
      <c r="C261" s="190" t="s">
        <v>902</v>
      </c>
      <c r="D261" s="190" t="s">
        <v>145</v>
      </c>
      <c r="E261" s="191" t="s">
        <v>903</v>
      </c>
      <c r="F261" s="192" t="s">
        <v>904</v>
      </c>
      <c r="G261" s="193" t="s">
        <v>290</v>
      </c>
      <c r="H261" s="194">
        <v>38</v>
      </c>
      <c r="I261" s="195"/>
      <c r="J261" s="196">
        <f>ROUND(I261*H261,2)</f>
        <v>0</v>
      </c>
      <c r="K261" s="192" t="s">
        <v>149</v>
      </c>
      <c r="L261" s="59"/>
      <c r="M261" s="197" t="s">
        <v>34</v>
      </c>
      <c r="N261" s="198" t="s">
        <v>48</v>
      </c>
      <c r="O261" s="40"/>
      <c r="P261" s="199">
        <f>O261*H261</f>
        <v>0</v>
      </c>
      <c r="Q261" s="199">
        <v>1.0000000000000001E-5</v>
      </c>
      <c r="R261" s="199">
        <f>Q261*H261</f>
        <v>3.8000000000000002E-4</v>
      </c>
      <c r="S261" s="199">
        <v>0</v>
      </c>
      <c r="T261" s="200">
        <f>S261*H261</f>
        <v>0</v>
      </c>
      <c r="AR261" s="22" t="s">
        <v>224</v>
      </c>
      <c r="AT261" s="22" t="s">
        <v>145</v>
      </c>
      <c r="AU261" s="22" t="s">
        <v>86</v>
      </c>
      <c r="AY261" s="22" t="s">
        <v>143</v>
      </c>
      <c r="BE261" s="201">
        <f>IF(N261="základní",J261,0)</f>
        <v>0</v>
      </c>
      <c r="BF261" s="201">
        <f>IF(N261="snížená",J261,0)</f>
        <v>0</v>
      </c>
      <c r="BG261" s="201">
        <f>IF(N261="zákl. přenesená",J261,0)</f>
        <v>0</v>
      </c>
      <c r="BH261" s="201">
        <f>IF(N261="sníž. přenesená",J261,0)</f>
        <v>0</v>
      </c>
      <c r="BI261" s="201">
        <f>IF(N261="nulová",J261,0)</f>
        <v>0</v>
      </c>
      <c r="BJ261" s="22" t="s">
        <v>25</v>
      </c>
      <c r="BK261" s="201">
        <f>ROUND(I261*H261,2)</f>
        <v>0</v>
      </c>
      <c r="BL261" s="22" t="s">
        <v>224</v>
      </c>
      <c r="BM261" s="22" t="s">
        <v>905</v>
      </c>
    </row>
    <row r="262" spans="2:65" s="11" customFormat="1" ht="13.5">
      <c r="B262" s="202"/>
      <c r="C262" s="203"/>
      <c r="D262" s="204" t="s">
        <v>152</v>
      </c>
      <c r="E262" s="205" t="s">
        <v>34</v>
      </c>
      <c r="F262" s="206" t="s">
        <v>906</v>
      </c>
      <c r="G262" s="203"/>
      <c r="H262" s="207">
        <v>38</v>
      </c>
      <c r="I262" s="208"/>
      <c r="J262" s="203"/>
      <c r="K262" s="203"/>
      <c r="L262" s="209"/>
      <c r="M262" s="210"/>
      <c r="N262" s="211"/>
      <c r="O262" s="211"/>
      <c r="P262" s="211"/>
      <c r="Q262" s="211"/>
      <c r="R262" s="211"/>
      <c r="S262" s="211"/>
      <c r="T262" s="212"/>
      <c r="AT262" s="213" t="s">
        <v>152</v>
      </c>
      <c r="AU262" s="213" t="s">
        <v>86</v>
      </c>
      <c r="AV262" s="11" t="s">
        <v>86</v>
      </c>
      <c r="AW262" s="11" t="s">
        <v>41</v>
      </c>
      <c r="AX262" s="11" t="s">
        <v>25</v>
      </c>
      <c r="AY262" s="213" t="s">
        <v>143</v>
      </c>
    </row>
    <row r="263" spans="2:65" s="1" customFormat="1" ht="25.5" customHeight="1">
      <c r="B263" s="39"/>
      <c r="C263" s="190" t="s">
        <v>907</v>
      </c>
      <c r="D263" s="190" t="s">
        <v>145</v>
      </c>
      <c r="E263" s="191" t="s">
        <v>908</v>
      </c>
      <c r="F263" s="192" t="s">
        <v>909</v>
      </c>
      <c r="G263" s="193" t="s">
        <v>290</v>
      </c>
      <c r="H263" s="194">
        <v>17</v>
      </c>
      <c r="I263" s="195"/>
      <c r="J263" s="196">
        <f>ROUND(I263*H263,2)</f>
        <v>0</v>
      </c>
      <c r="K263" s="192" t="s">
        <v>149</v>
      </c>
      <c r="L263" s="59"/>
      <c r="M263" s="197" t="s">
        <v>34</v>
      </c>
      <c r="N263" s="198" t="s">
        <v>48</v>
      </c>
      <c r="O263" s="40"/>
      <c r="P263" s="199">
        <f>O263*H263</f>
        <v>0</v>
      </c>
      <c r="Q263" s="199">
        <v>2.0000000000000002E-5</v>
      </c>
      <c r="R263" s="199">
        <f>Q263*H263</f>
        <v>3.4000000000000002E-4</v>
      </c>
      <c r="S263" s="199">
        <v>0</v>
      </c>
      <c r="T263" s="200">
        <f>S263*H263</f>
        <v>0</v>
      </c>
      <c r="AR263" s="22" t="s">
        <v>224</v>
      </c>
      <c r="AT263" s="22" t="s">
        <v>145</v>
      </c>
      <c r="AU263" s="22" t="s">
        <v>86</v>
      </c>
      <c r="AY263" s="22" t="s">
        <v>143</v>
      </c>
      <c r="BE263" s="201">
        <f>IF(N263="základní",J263,0)</f>
        <v>0</v>
      </c>
      <c r="BF263" s="201">
        <f>IF(N263="snížená",J263,0)</f>
        <v>0</v>
      </c>
      <c r="BG263" s="201">
        <f>IF(N263="zákl. přenesená",J263,0)</f>
        <v>0</v>
      </c>
      <c r="BH263" s="201">
        <f>IF(N263="sníž. přenesená",J263,0)</f>
        <v>0</v>
      </c>
      <c r="BI263" s="201">
        <f>IF(N263="nulová",J263,0)</f>
        <v>0</v>
      </c>
      <c r="BJ263" s="22" t="s">
        <v>25</v>
      </c>
      <c r="BK263" s="201">
        <f>ROUND(I263*H263,2)</f>
        <v>0</v>
      </c>
      <c r="BL263" s="22" t="s">
        <v>224</v>
      </c>
      <c r="BM263" s="22" t="s">
        <v>910</v>
      </c>
    </row>
    <row r="264" spans="2:65" s="11" customFormat="1" ht="13.5">
      <c r="B264" s="202"/>
      <c r="C264" s="203"/>
      <c r="D264" s="204" t="s">
        <v>152</v>
      </c>
      <c r="E264" s="205" t="s">
        <v>34</v>
      </c>
      <c r="F264" s="206" t="s">
        <v>911</v>
      </c>
      <c r="G264" s="203"/>
      <c r="H264" s="207">
        <v>17</v>
      </c>
      <c r="I264" s="208"/>
      <c r="J264" s="203"/>
      <c r="K264" s="203"/>
      <c r="L264" s="209"/>
      <c r="M264" s="235"/>
      <c r="N264" s="236"/>
      <c r="O264" s="236"/>
      <c r="P264" s="236"/>
      <c r="Q264" s="236"/>
      <c r="R264" s="236"/>
      <c r="S264" s="236"/>
      <c r="T264" s="237"/>
      <c r="AT264" s="213" t="s">
        <v>152</v>
      </c>
      <c r="AU264" s="213" t="s">
        <v>86</v>
      </c>
      <c r="AV264" s="11" t="s">
        <v>86</v>
      </c>
      <c r="AW264" s="11" t="s">
        <v>41</v>
      </c>
      <c r="AX264" s="11" t="s">
        <v>25</v>
      </c>
      <c r="AY264" s="213" t="s">
        <v>143</v>
      </c>
    </row>
    <row r="265" spans="2:65" s="1" customFormat="1" ht="6.95" customHeight="1">
      <c r="B265" s="54"/>
      <c r="C265" s="55"/>
      <c r="D265" s="55"/>
      <c r="E265" s="55"/>
      <c r="F265" s="55"/>
      <c r="G265" s="55"/>
      <c r="H265" s="55"/>
      <c r="I265" s="137"/>
      <c r="J265" s="55"/>
      <c r="K265" s="55"/>
      <c r="L265" s="59"/>
    </row>
  </sheetData>
  <sheetProtection algorithmName="SHA-512" hashValue="/PlCuvV5QXFFO6XGJAfQTSz43cGSEamtH7DPpQ2fYvKVayN1W1M7oYHgus+Gcl/zlbNdNJk0hRCnsBHFuBOFGg==" saltValue="kQVZtGVHpCRSReaP5lENxrPLhAt/vDZLDrDVUNeByTDORS9dIv9PpJQgWd9HnMRnyqZRhPQtOcnbj4fIfdqTiw==" spinCount="100000" sheet="1" objects="1" scenarios="1" formatColumns="0" formatRows="0" autoFilter="0"/>
  <autoFilter ref="C90:K264"/>
  <mergeCells count="10">
    <mergeCell ref="J51:J52"/>
    <mergeCell ref="E81:H81"/>
    <mergeCell ref="E83:H8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16"/>
  <sheetViews>
    <sheetView showGridLines="0" workbookViewId="0">
      <pane ySplit="1" topLeftCell="A9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0"/>
      <c r="C1" s="110"/>
      <c r="D1" s="111" t="s">
        <v>1</v>
      </c>
      <c r="E1" s="110"/>
      <c r="F1" s="112" t="s">
        <v>102</v>
      </c>
      <c r="G1" s="367" t="s">
        <v>103</v>
      </c>
      <c r="H1" s="367"/>
      <c r="I1" s="113"/>
      <c r="J1" s="112" t="s">
        <v>104</v>
      </c>
      <c r="K1" s="111" t="s">
        <v>105</v>
      </c>
      <c r="L1" s="112" t="s">
        <v>106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AT2" s="22" t="s">
        <v>95</v>
      </c>
    </row>
    <row r="3" spans="1:70" ht="6.95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86</v>
      </c>
    </row>
    <row r="4" spans="1:70" ht="36.950000000000003" customHeight="1">
      <c r="B4" s="26"/>
      <c r="C4" s="27"/>
      <c r="D4" s="28" t="s">
        <v>107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16.5" customHeight="1">
      <c r="B7" s="26"/>
      <c r="C7" s="27"/>
      <c r="D7" s="27"/>
      <c r="E7" s="359" t="str">
        <f>'Rekapitulace stavby'!K6</f>
        <v>Park u Hvězdárny Mikuláše Koperníka v Třinci - Hvězdárna</v>
      </c>
      <c r="F7" s="360"/>
      <c r="G7" s="360"/>
      <c r="H7" s="360"/>
      <c r="I7" s="115"/>
      <c r="J7" s="27"/>
      <c r="K7" s="29"/>
    </row>
    <row r="8" spans="1:70" s="1" customFormat="1">
      <c r="B8" s="39"/>
      <c r="C8" s="40"/>
      <c r="D8" s="35" t="s">
        <v>108</v>
      </c>
      <c r="E8" s="40"/>
      <c r="F8" s="40"/>
      <c r="G8" s="40"/>
      <c r="H8" s="40"/>
      <c r="I8" s="116"/>
      <c r="J8" s="40"/>
      <c r="K8" s="43"/>
    </row>
    <row r="9" spans="1:70" s="1" customFormat="1" ht="36.950000000000003" customHeight="1">
      <c r="B9" s="39"/>
      <c r="C9" s="40"/>
      <c r="D9" s="40"/>
      <c r="E9" s="361" t="s">
        <v>912</v>
      </c>
      <c r="F9" s="362"/>
      <c r="G9" s="362"/>
      <c r="H9" s="362"/>
      <c r="I9" s="116"/>
      <c r="J9" s="40"/>
      <c r="K9" s="43"/>
    </row>
    <row r="10" spans="1:70" s="1" customFormat="1" ht="13.5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5" customHeight="1">
      <c r="B11" s="39"/>
      <c r="C11" s="40"/>
      <c r="D11" s="35" t="s">
        <v>21</v>
      </c>
      <c r="E11" s="40"/>
      <c r="F11" s="33" t="s">
        <v>34</v>
      </c>
      <c r="G11" s="40"/>
      <c r="H11" s="40"/>
      <c r="I11" s="117" t="s">
        <v>23</v>
      </c>
      <c r="J11" s="33" t="s">
        <v>34</v>
      </c>
      <c r="K11" s="43"/>
    </row>
    <row r="12" spans="1:70" s="1" customFormat="1" ht="14.45" customHeight="1">
      <c r="B12" s="39"/>
      <c r="C12" s="40"/>
      <c r="D12" s="35" t="s">
        <v>26</v>
      </c>
      <c r="E12" s="40"/>
      <c r="F12" s="33" t="s">
        <v>27</v>
      </c>
      <c r="G12" s="40"/>
      <c r="H12" s="40"/>
      <c r="I12" s="117" t="s">
        <v>28</v>
      </c>
      <c r="J12" s="118" t="str">
        <f>'Rekapitulace stavby'!AN8</f>
        <v>28. 2. 2017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5" customHeight="1">
      <c r="B14" s="39"/>
      <c r="C14" s="40"/>
      <c r="D14" s="35" t="s">
        <v>32</v>
      </c>
      <c r="E14" s="40"/>
      <c r="F14" s="40"/>
      <c r="G14" s="40"/>
      <c r="H14" s="40"/>
      <c r="I14" s="117" t="s">
        <v>33</v>
      </c>
      <c r="J14" s="33" t="s">
        <v>34</v>
      </c>
      <c r="K14" s="43"/>
    </row>
    <row r="15" spans="1:70" s="1" customFormat="1" ht="18" customHeight="1">
      <c r="B15" s="39"/>
      <c r="C15" s="40"/>
      <c r="D15" s="40"/>
      <c r="E15" s="33" t="s">
        <v>35</v>
      </c>
      <c r="F15" s="40"/>
      <c r="G15" s="40"/>
      <c r="H15" s="40"/>
      <c r="I15" s="117" t="s">
        <v>36</v>
      </c>
      <c r="J15" s="33" t="s">
        <v>34</v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5" customHeight="1">
      <c r="B17" s="39"/>
      <c r="C17" s="40"/>
      <c r="D17" s="35" t="s">
        <v>37</v>
      </c>
      <c r="E17" s="40"/>
      <c r="F17" s="40"/>
      <c r="G17" s="40"/>
      <c r="H17" s="40"/>
      <c r="I17" s="117" t="s">
        <v>33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36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5" customHeight="1">
      <c r="B20" s="39"/>
      <c r="C20" s="40"/>
      <c r="D20" s="35" t="s">
        <v>39</v>
      </c>
      <c r="E20" s="40"/>
      <c r="F20" s="40"/>
      <c r="G20" s="40"/>
      <c r="H20" s="40"/>
      <c r="I20" s="117" t="s">
        <v>33</v>
      </c>
      <c r="J20" s="33" t="str">
        <f>IF('Rekapitulace stavby'!AN16="","",'Rekapitulace stavby'!AN16)</f>
        <v/>
      </c>
      <c r="K20" s="43"/>
    </row>
    <row r="21" spans="2:11" s="1" customFormat="1" ht="18" customHeight="1">
      <c r="B21" s="39"/>
      <c r="C21" s="40"/>
      <c r="D21" s="40"/>
      <c r="E21" s="33" t="str">
        <f>IF('Rekapitulace stavby'!E17="","",'Rekapitulace stavby'!E17)</f>
        <v xml:space="preserve"> </v>
      </c>
      <c r="F21" s="40"/>
      <c r="G21" s="40"/>
      <c r="H21" s="40"/>
      <c r="I21" s="117" t="s">
        <v>36</v>
      </c>
      <c r="J21" s="33" t="str">
        <f>IF('Rekapitulace stavby'!AN17="","",'Rekapitulace stavby'!AN17)</f>
        <v/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5" customHeight="1">
      <c r="B23" s="39"/>
      <c r="C23" s="40"/>
      <c r="D23" s="35" t="s">
        <v>42</v>
      </c>
      <c r="E23" s="40"/>
      <c r="F23" s="40"/>
      <c r="G23" s="40"/>
      <c r="H23" s="40"/>
      <c r="I23" s="116"/>
      <c r="J23" s="40"/>
      <c r="K23" s="43"/>
    </row>
    <row r="24" spans="2:11" s="6" customFormat="1" ht="16.5" customHeight="1">
      <c r="B24" s="119"/>
      <c r="C24" s="120"/>
      <c r="D24" s="120"/>
      <c r="E24" s="328" t="s">
        <v>34</v>
      </c>
      <c r="F24" s="328"/>
      <c r="G24" s="328"/>
      <c r="H24" s="328"/>
      <c r="I24" s="121"/>
      <c r="J24" s="120"/>
      <c r="K24" s="122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>
      <c r="B27" s="39"/>
      <c r="C27" s="40"/>
      <c r="D27" s="125" t="s">
        <v>43</v>
      </c>
      <c r="E27" s="40"/>
      <c r="F27" s="40"/>
      <c r="G27" s="40"/>
      <c r="H27" s="40"/>
      <c r="I27" s="116"/>
      <c r="J27" s="126">
        <f>ROUND(J81,2)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5" customHeight="1">
      <c r="B29" s="39"/>
      <c r="C29" s="40"/>
      <c r="D29" s="40"/>
      <c r="E29" s="40"/>
      <c r="F29" s="44" t="s">
        <v>45</v>
      </c>
      <c r="G29" s="40"/>
      <c r="H29" s="40"/>
      <c r="I29" s="127" t="s">
        <v>44</v>
      </c>
      <c r="J29" s="44" t="s">
        <v>46</v>
      </c>
      <c r="K29" s="43"/>
    </row>
    <row r="30" spans="2:11" s="1" customFormat="1" ht="14.45" customHeight="1">
      <c r="B30" s="39"/>
      <c r="C30" s="40"/>
      <c r="D30" s="47" t="s">
        <v>47</v>
      </c>
      <c r="E30" s="47" t="s">
        <v>48</v>
      </c>
      <c r="F30" s="128">
        <f>ROUND(SUM(BE81:BE115), 2)</f>
        <v>0</v>
      </c>
      <c r="G30" s="40"/>
      <c r="H30" s="40"/>
      <c r="I30" s="129">
        <v>0.21</v>
      </c>
      <c r="J30" s="128">
        <f>ROUND(ROUND((SUM(BE81:BE115)),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49</v>
      </c>
      <c r="F31" s="128">
        <f>ROUND(SUM(BF81:BF115), 2)</f>
        <v>0</v>
      </c>
      <c r="G31" s="40"/>
      <c r="H31" s="40"/>
      <c r="I31" s="129">
        <v>0.15</v>
      </c>
      <c r="J31" s="128">
        <f>ROUND(ROUND((SUM(BF81:BF115)),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50</v>
      </c>
      <c r="F32" s="128">
        <f>ROUND(SUM(BG81:BG115),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51</v>
      </c>
      <c r="F33" s="128">
        <f>ROUND(SUM(BH81:BH115),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52</v>
      </c>
      <c r="F34" s="128">
        <f>ROUND(SUM(BI81:BI115),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>
      <c r="B36" s="39"/>
      <c r="C36" s="130"/>
      <c r="D36" s="131" t="s">
        <v>53</v>
      </c>
      <c r="E36" s="77"/>
      <c r="F36" s="77"/>
      <c r="G36" s="132" t="s">
        <v>54</v>
      </c>
      <c r="H36" s="133" t="s">
        <v>55</v>
      </c>
      <c r="I36" s="134"/>
      <c r="J36" s="135">
        <f>SUM(J27:J34)</f>
        <v>0</v>
      </c>
      <c r="K36" s="136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9"/>
      <c r="C42" s="28" t="s">
        <v>111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16.5" customHeight="1">
      <c r="B45" s="39"/>
      <c r="C45" s="40"/>
      <c r="D45" s="40"/>
      <c r="E45" s="359" t="str">
        <f>E7</f>
        <v>Park u Hvězdárny Mikuláše Koperníka v Třinci - Hvězdárna</v>
      </c>
      <c r="F45" s="360"/>
      <c r="G45" s="360"/>
      <c r="H45" s="360"/>
      <c r="I45" s="116"/>
      <c r="J45" s="40"/>
      <c r="K45" s="43"/>
    </row>
    <row r="46" spans="2:11" s="1" customFormat="1" ht="14.45" customHeight="1">
      <c r="B46" s="39"/>
      <c r="C46" s="35" t="s">
        <v>108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17.25" customHeight="1">
      <c r="B47" s="39"/>
      <c r="C47" s="40"/>
      <c r="D47" s="40"/>
      <c r="E47" s="361" t="str">
        <f>E9</f>
        <v>D.04 - Bleskosvod hvězdárny</v>
      </c>
      <c r="F47" s="362"/>
      <c r="G47" s="362"/>
      <c r="H47" s="362"/>
      <c r="I47" s="116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>
      <c r="B49" s="39"/>
      <c r="C49" s="35" t="s">
        <v>26</v>
      </c>
      <c r="D49" s="40"/>
      <c r="E49" s="40"/>
      <c r="F49" s="33" t="str">
        <f>F12</f>
        <v>Obec Třinec</v>
      </c>
      <c r="G49" s="40"/>
      <c r="H49" s="40"/>
      <c r="I49" s="117" t="s">
        <v>28</v>
      </c>
      <c r="J49" s="118" t="str">
        <f>IF(J12="","",J12)</f>
        <v>28. 2. 2017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>
      <c r="B51" s="39"/>
      <c r="C51" s="35" t="s">
        <v>32</v>
      </c>
      <c r="D51" s="40"/>
      <c r="E51" s="40"/>
      <c r="F51" s="33" t="str">
        <f>E15</f>
        <v>Město Třinec, Jablunkovská 160, 739 61 Třinec</v>
      </c>
      <c r="G51" s="40"/>
      <c r="H51" s="40"/>
      <c r="I51" s="117" t="s">
        <v>39</v>
      </c>
      <c r="J51" s="328" t="str">
        <f>E21</f>
        <v xml:space="preserve"> </v>
      </c>
      <c r="K51" s="43"/>
    </row>
    <row r="52" spans="2:47" s="1" customFormat="1" ht="14.45" customHeight="1">
      <c r="B52" s="39"/>
      <c r="C52" s="35" t="s">
        <v>37</v>
      </c>
      <c r="D52" s="40"/>
      <c r="E52" s="40"/>
      <c r="F52" s="33" t="str">
        <f>IF(E18="","",E18)</f>
        <v/>
      </c>
      <c r="G52" s="40"/>
      <c r="H52" s="40"/>
      <c r="I52" s="116"/>
      <c r="J52" s="363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>
      <c r="B54" s="39"/>
      <c r="C54" s="142" t="s">
        <v>112</v>
      </c>
      <c r="D54" s="130"/>
      <c r="E54" s="130"/>
      <c r="F54" s="130"/>
      <c r="G54" s="130"/>
      <c r="H54" s="130"/>
      <c r="I54" s="143"/>
      <c r="J54" s="144" t="s">
        <v>113</v>
      </c>
      <c r="K54" s="145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>
      <c r="B56" s="39"/>
      <c r="C56" s="146" t="s">
        <v>114</v>
      </c>
      <c r="D56" s="40"/>
      <c r="E56" s="40"/>
      <c r="F56" s="40"/>
      <c r="G56" s="40"/>
      <c r="H56" s="40"/>
      <c r="I56" s="116"/>
      <c r="J56" s="126">
        <f>J81</f>
        <v>0</v>
      </c>
      <c r="K56" s="43"/>
      <c r="AU56" s="22" t="s">
        <v>115</v>
      </c>
    </row>
    <row r="57" spans="2:47" s="7" customFormat="1" ht="24.95" customHeight="1">
      <c r="B57" s="147"/>
      <c r="C57" s="148"/>
      <c r="D57" s="149" t="s">
        <v>913</v>
      </c>
      <c r="E57" s="150"/>
      <c r="F57" s="150"/>
      <c r="G57" s="150"/>
      <c r="H57" s="150"/>
      <c r="I57" s="151"/>
      <c r="J57" s="152">
        <f>J82</f>
        <v>0</v>
      </c>
      <c r="K57" s="153"/>
    </row>
    <row r="58" spans="2:47" s="7" customFormat="1" ht="24.95" customHeight="1">
      <c r="B58" s="147"/>
      <c r="C58" s="148"/>
      <c r="D58" s="149" t="s">
        <v>914</v>
      </c>
      <c r="E58" s="150"/>
      <c r="F58" s="150"/>
      <c r="G58" s="150"/>
      <c r="H58" s="150"/>
      <c r="I58" s="151"/>
      <c r="J58" s="152">
        <f>J83</f>
        <v>0</v>
      </c>
      <c r="K58" s="153"/>
    </row>
    <row r="59" spans="2:47" s="7" customFormat="1" ht="24.95" customHeight="1">
      <c r="B59" s="147"/>
      <c r="C59" s="148"/>
      <c r="D59" s="149" t="s">
        <v>915</v>
      </c>
      <c r="E59" s="150"/>
      <c r="F59" s="150"/>
      <c r="G59" s="150"/>
      <c r="H59" s="150"/>
      <c r="I59" s="151"/>
      <c r="J59" s="152">
        <f>J84</f>
        <v>0</v>
      </c>
      <c r="K59" s="153"/>
    </row>
    <row r="60" spans="2:47" s="7" customFormat="1" ht="24.95" customHeight="1">
      <c r="B60" s="147"/>
      <c r="C60" s="148"/>
      <c r="D60" s="149" t="s">
        <v>916</v>
      </c>
      <c r="E60" s="150"/>
      <c r="F60" s="150"/>
      <c r="G60" s="150"/>
      <c r="H60" s="150"/>
      <c r="I60" s="151"/>
      <c r="J60" s="152">
        <f>J105</f>
        <v>0</v>
      </c>
      <c r="K60" s="153"/>
    </row>
    <row r="61" spans="2:47" s="7" customFormat="1" ht="24.95" customHeight="1">
      <c r="B61" s="147"/>
      <c r="C61" s="148"/>
      <c r="D61" s="149" t="s">
        <v>917</v>
      </c>
      <c r="E61" s="150"/>
      <c r="F61" s="150"/>
      <c r="G61" s="150"/>
      <c r="H61" s="150"/>
      <c r="I61" s="151"/>
      <c r="J61" s="152">
        <f>J110</f>
        <v>0</v>
      </c>
      <c r="K61" s="153"/>
    </row>
    <row r="62" spans="2:47" s="1" customFormat="1" ht="21.75" customHeight="1">
      <c r="B62" s="39"/>
      <c r="C62" s="40"/>
      <c r="D62" s="40"/>
      <c r="E62" s="40"/>
      <c r="F62" s="40"/>
      <c r="G62" s="40"/>
      <c r="H62" s="40"/>
      <c r="I62" s="116"/>
      <c r="J62" s="40"/>
      <c r="K62" s="43"/>
    </row>
    <row r="63" spans="2:47" s="1" customFormat="1" ht="6.95" customHeight="1">
      <c r="B63" s="54"/>
      <c r="C63" s="55"/>
      <c r="D63" s="55"/>
      <c r="E63" s="55"/>
      <c r="F63" s="55"/>
      <c r="G63" s="55"/>
      <c r="H63" s="55"/>
      <c r="I63" s="137"/>
      <c r="J63" s="55"/>
      <c r="K63" s="56"/>
    </row>
    <row r="67" spans="2:20" s="1" customFormat="1" ht="6.95" customHeight="1">
      <c r="B67" s="57"/>
      <c r="C67" s="58"/>
      <c r="D67" s="58"/>
      <c r="E67" s="58"/>
      <c r="F67" s="58"/>
      <c r="G67" s="58"/>
      <c r="H67" s="58"/>
      <c r="I67" s="140"/>
      <c r="J67" s="58"/>
      <c r="K67" s="58"/>
      <c r="L67" s="59"/>
    </row>
    <row r="68" spans="2:20" s="1" customFormat="1" ht="36.950000000000003" customHeight="1">
      <c r="B68" s="39"/>
      <c r="C68" s="60" t="s">
        <v>127</v>
      </c>
      <c r="D68" s="61"/>
      <c r="E68" s="61"/>
      <c r="F68" s="61"/>
      <c r="G68" s="61"/>
      <c r="H68" s="61"/>
      <c r="I68" s="161"/>
      <c r="J68" s="61"/>
      <c r="K68" s="61"/>
      <c r="L68" s="59"/>
    </row>
    <row r="69" spans="2:20" s="1" customFormat="1" ht="6.95" customHeight="1">
      <c r="B69" s="39"/>
      <c r="C69" s="61"/>
      <c r="D69" s="61"/>
      <c r="E69" s="61"/>
      <c r="F69" s="61"/>
      <c r="G69" s="61"/>
      <c r="H69" s="61"/>
      <c r="I69" s="161"/>
      <c r="J69" s="61"/>
      <c r="K69" s="61"/>
      <c r="L69" s="59"/>
    </row>
    <row r="70" spans="2:20" s="1" customFormat="1" ht="14.45" customHeight="1">
      <c r="B70" s="39"/>
      <c r="C70" s="63" t="s">
        <v>18</v>
      </c>
      <c r="D70" s="61"/>
      <c r="E70" s="61"/>
      <c r="F70" s="61"/>
      <c r="G70" s="61"/>
      <c r="H70" s="61"/>
      <c r="I70" s="161"/>
      <c r="J70" s="61"/>
      <c r="K70" s="61"/>
      <c r="L70" s="59"/>
    </row>
    <row r="71" spans="2:20" s="1" customFormat="1" ht="16.5" customHeight="1">
      <c r="B71" s="39"/>
      <c r="C71" s="61"/>
      <c r="D71" s="61"/>
      <c r="E71" s="364" t="str">
        <f>E7</f>
        <v>Park u Hvězdárny Mikuláše Koperníka v Třinci - Hvězdárna</v>
      </c>
      <c r="F71" s="365"/>
      <c r="G71" s="365"/>
      <c r="H71" s="365"/>
      <c r="I71" s="161"/>
      <c r="J71" s="61"/>
      <c r="K71" s="61"/>
      <c r="L71" s="59"/>
    </row>
    <row r="72" spans="2:20" s="1" customFormat="1" ht="14.45" customHeight="1">
      <c r="B72" s="39"/>
      <c r="C72" s="63" t="s">
        <v>108</v>
      </c>
      <c r="D72" s="61"/>
      <c r="E72" s="61"/>
      <c r="F72" s="61"/>
      <c r="G72" s="61"/>
      <c r="H72" s="61"/>
      <c r="I72" s="161"/>
      <c r="J72" s="61"/>
      <c r="K72" s="61"/>
      <c r="L72" s="59"/>
    </row>
    <row r="73" spans="2:20" s="1" customFormat="1" ht="17.25" customHeight="1">
      <c r="B73" s="39"/>
      <c r="C73" s="61"/>
      <c r="D73" s="61"/>
      <c r="E73" s="339" t="str">
        <f>E9</f>
        <v>D.04 - Bleskosvod hvězdárny</v>
      </c>
      <c r="F73" s="366"/>
      <c r="G73" s="366"/>
      <c r="H73" s="366"/>
      <c r="I73" s="161"/>
      <c r="J73" s="61"/>
      <c r="K73" s="61"/>
      <c r="L73" s="59"/>
    </row>
    <row r="74" spans="2:20" s="1" customFormat="1" ht="6.95" customHeight="1">
      <c r="B74" s="39"/>
      <c r="C74" s="61"/>
      <c r="D74" s="61"/>
      <c r="E74" s="61"/>
      <c r="F74" s="61"/>
      <c r="G74" s="61"/>
      <c r="H74" s="61"/>
      <c r="I74" s="161"/>
      <c r="J74" s="61"/>
      <c r="K74" s="61"/>
      <c r="L74" s="59"/>
    </row>
    <row r="75" spans="2:20" s="1" customFormat="1" ht="18" customHeight="1">
      <c r="B75" s="39"/>
      <c r="C75" s="63" t="s">
        <v>26</v>
      </c>
      <c r="D75" s="61"/>
      <c r="E75" s="61"/>
      <c r="F75" s="162" t="str">
        <f>F12</f>
        <v>Obec Třinec</v>
      </c>
      <c r="G75" s="61"/>
      <c r="H75" s="61"/>
      <c r="I75" s="163" t="s">
        <v>28</v>
      </c>
      <c r="J75" s="71" t="str">
        <f>IF(J12="","",J12)</f>
        <v>28. 2. 2017</v>
      </c>
      <c r="K75" s="61"/>
      <c r="L75" s="59"/>
    </row>
    <row r="76" spans="2:20" s="1" customFormat="1" ht="6.95" customHeight="1">
      <c r="B76" s="39"/>
      <c r="C76" s="61"/>
      <c r="D76" s="61"/>
      <c r="E76" s="61"/>
      <c r="F76" s="61"/>
      <c r="G76" s="61"/>
      <c r="H76" s="61"/>
      <c r="I76" s="161"/>
      <c r="J76" s="61"/>
      <c r="K76" s="61"/>
      <c r="L76" s="59"/>
    </row>
    <row r="77" spans="2:20" s="1" customFormat="1">
      <c r="B77" s="39"/>
      <c r="C77" s="63" t="s">
        <v>32</v>
      </c>
      <c r="D77" s="61"/>
      <c r="E77" s="61"/>
      <c r="F77" s="162" t="str">
        <f>E15</f>
        <v>Město Třinec, Jablunkovská 160, 739 61 Třinec</v>
      </c>
      <c r="G77" s="61"/>
      <c r="H77" s="61"/>
      <c r="I77" s="163" t="s">
        <v>39</v>
      </c>
      <c r="J77" s="162" t="str">
        <f>E21</f>
        <v xml:space="preserve"> </v>
      </c>
      <c r="K77" s="61"/>
      <c r="L77" s="59"/>
    </row>
    <row r="78" spans="2:20" s="1" customFormat="1" ht="14.45" customHeight="1">
      <c r="B78" s="39"/>
      <c r="C78" s="63" t="s">
        <v>37</v>
      </c>
      <c r="D78" s="61"/>
      <c r="E78" s="61"/>
      <c r="F78" s="162" t="str">
        <f>IF(E18="","",E18)</f>
        <v/>
      </c>
      <c r="G78" s="61"/>
      <c r="H78" s="61"/>
      <c r="I78" s="161"/>
      <c r="J78" s="61"/>
      <c r="K78" s="61"/>
      <c r="L78" s="59"/>
    </row>
    <row r="79" spans="2:20" s="1" customFormat="1" ht="10.35" customHeight="1">
      <c r="B79" s="39"/>
      <c r="C79" s="61"/>
      <c r="D79" s="61"/>
      <c r="E79" s="61"/>
      <c r="F79" s="61"/>
      <c r="G79" s="61"/>
      <c r="H79" s="61"/>
      <c r="I79" s="161"/>
      <c r="J79" s="61"/>
      <c r="K79" s="61"/>
      <c r="L79" s="59"/>
    </row>
    <row r="80" spans="2:20" s="9" customFormat="1" ht="29.25" customHeight="1">
      <c r="B80" s="164"/>
      <c r="C80" s="165" t="s">
        <v>128</v>
      </c>
      <c r="D80" s="166" t="s">
        <v>62</v>
      </c>
      <c r="E80" s="166" t="s">
        <v>58</v>
      </c>
      <c r="F80" s="166" t="s">
        <v>129</v>
      </c>
      <c r="G80" s="166" t="s">
        <v>130</v>
      </c>
      <c r="H80" s="166" t="s">
        <v>131</v>
      </c>
      <c r="I80" s="167" t="s">
        <v>132</v>
      </c>
      <c r="J80" s="166" t="s">
        <v>113</v>
      </c>
      <c r="K80" s="168" t="s">
        <v>133</v>
      </c>
      <c r="L80" s="169"/>
      <c r="M80" s="79" t="s">
        <v>134</v>
      </c>
      <c r="N80" s="80" t="s">
        <v>47</v>
      </c>
      <c r="O80" s="80" t="s">
        <v>135</v>
      </c>
      <c r="P80" s="80" t="s">
        <v>136</v>
      </c>
      <c r="Q80" s="80" t="s">
        <v>137</v>
      </c>
      <c r="R80" s="80" t="s">
        <v>138</v>
      </c>
      <c r="S80" s="80" t="s">
        <v>139</v>
      </c>
      <c r="T80" s="81" t="s">
        <v>140</v>
      </c>
    </row>
    <row r="81" spans="2:65" s="1" customFormat="1" ht="29.25" customHeight="1">
      <c r="B81" s="39"/>
      <c r="C81" s="85" t="s">
        <v>114</v>
      </c>
      <c r="D81" s="61"/>
      <c r="E81" s="61"/>
      <c r="F81" s="61"/>
      <c r="G81" s="61"/>
      <c r="H81" s="61"/>
      <c r="I81" s="161"/>
      <c r="J81" s="170">
        <f>BK81</f>
        <v>0</v>
      </c>
      <c r="K81" s="61"/>
      <c r="L81" s="59"/>
      <c r="M81" s="82"/>
      <c r="N81" s="83"/>
      <c r="O81" s="83"/>
      <c r="P81" s="171">
        <f>P82+P83+P84+P105+P110</f>
        <v>0</v>
      </c>
      <c r="Q81" s="83"/>
      <c r="R81" s="171">
        <f>R82+R83+R84+R105+R110</f>
        <v>0</v>
      </c>
      <c r="S81" s="83"/>
      <c r="T81" s="172">
        <f>T82+T83+T84+T105+T110</f>
        <v>0</v>
      </c>
      <c r="AT81" s="22" t="s">
        <v>76</v>
      </c>
      <c r="AU81" s="22" t="s">
        <v>115</v>
      </c>
      <c r="BK81" s="173">
        <f>BK82+BK83+BK84+BK105+BK110</f>
        <v>0</v>
      </c>
    </row>
    <row r="82" spans="2:65" s="10" customFormat="1" ht="37.35" customHeight="1">
      <c r="B82" s="174"/>
      <c r="C82" s="175"/>
      <c r="D82" s="176" t="s">
        <v>76</v>
      </c>
      <c r="E82" s="177" t="s">
        <v>918</v>
      </c>
      <c r="F82" s="177" t="s">
        <v>919</v>
      </c>
      <c r="G82" s="175"/>
      <c r="H82" s="175"/>
      <c r="I82" s="178"/>
      <c r="J82" s="179">
        <f>BK82</f>
        <v>0</v>
      </c>
      <c r="K82" s="175"/>
      <c r="L82" s="180"/>
      <c r="M82" s="181"/>
      <c r="N82" s="182"/>
      <c r="O82" s="182"/>
      <c r="P82" s="183">
        <v>0</v>
      </c>
      <c r="Q82" s="182"/>
      <c r="R82" s="183">
        <v>0</v>
      </c>
      <c r="S82" s="182"/>
      <c r="T82" s="184">
        <v>0</v>
      </c>
      <c r="AR82" s="185" t="s">
        <v>25</v>
      </c>
      <c r="AT82" s="186" t="s">
        <v>76</v>
      </c>
      <c r="AU82" s="186" t="s">
        <v>77</v>
      </c>
      <c r="AY82" s="185" t="s">
        <v>143</v>
      </c>
      <c r="BK82" s="187">
        <v>0</v>
      </c>
    </row>
    <row r="83" spans="2:65" s="10" customFormat="1" ht="24.95" customHeight="1">
      <c r="B83" s="174"/>
      <c r="C83" s="175"/>
      <c r="D83" s="176" t="s">
        <v>76</v>
      </c>
      <c r="E83" s="177" t="s">
        <v>920</v>
      </c>
      <c r="F83" s="177" t="s">
        <v>921</v>
      </c>
      <c r="G83" s="175"/>
      <c r="H83" s="175"/>
      <c r="I83" s="178"/>
      <c r="J83" s="179">
        <f>BK83</f>
        <v>0</v>
      </c>
      <c r="K83" s="175"/>
      <c r="L83" s="180"/>
      <c r="M83" s="181"/>
      <c r="N83" s="182"/>
      <c r="O83" s="182"/>
      <c r="P83" s="183">
        <v>0</v>
      </c>
      <c r="Q83" s="182"/>
      <c r="R83" s="183">
        <v>0</v>
      </c>
      <c r="S83" s="182"/>
      <c r="T83" s="184">
        <v>0</v>
      </c>
      <c r="AR83" s="185" t="s">
        <v>25</v>
      </c>
      <c r="AT83" s="186" t="s">
        <v>76</v>
      </c>
      <c r="AU83" s="186" t="s">
        <v>77</v>
      </c>
      <c r="AY83" s="185" t="s">
        <v>143</v>
      </c>
      <c r="BK83" s="187">
        <v>0</v>
      </c>
    </row>
    <row r="84" spans="2:65" s="10" customFormat="1" ht="24.95" customHeight="1">
      <c r="B84" s="174"/>
      <c r="C84" s="175"/>
      <c r="D84" s="176" t="s">
        <v>76</v>
      </c>
      <c r="E84" s="177" t="s">
        <v>922</v>
      </c>
      <c r="F84" s="177" t="s">
        <v>923</v>
      </c>
      <c r="G84" s="175"/>
      <c r="H84" s="175"/>
      <c r="I84" s="178"/>
      <c r="J84" s="179">
        <f>BK84</f>
        <v>0</v>
      </c>
      <c r="K84" s="175"/>
      <c r="L84" s="180"/>
      <c r="M84" s="181"/>
      <c r="N84" s="182"/>
      <c r="O84" s="182"/>
      <c r="P84" s="183">
        <f>SUM(P85:P104)</f>
        <v>0</v>
      </c>
      <c r="Q84" s="182"/>
      <c r="R84" s="183">
        <f>SUM(R85:R104)</f>
        <v>0</v>
      </c>
      <c r="S84" s="182"/>
      <c r="T84" s="184">
        <f>SUM(T85:T104)</f>
        <v>0</v>
      </c>
      <c r="AR84" s="185" t="s">
        <v>25</v>
      </c>
      <c r="AT84" s="186" t="s">
        <v>76</v>
      </c>
      <c r="AU84" s="186" t="s">
        <v>77</v>
      </c>
      <c r="AY84" s="185" t="s">
        <v>143</v>
      </c>
      <c r="BK84" s="187">
        <f>SUM(BK85:BK104)</f>
        <v>0</v>
      </c>
    </row>
    <row r="85" spans="2:65" s="1" customFormat="1" ht="16.5" customHeight="1">
      <c r="B85" s="39"/>
      <c r="C85" s="190" t="s">
        <v>25</v>
      </c>
      <c r="D85" s="190" t="s">
        <v>145</v>
      </c>
      <c r="E85" s="191" t="s">
        <v>924</v>
      </c>
      <c r="F85" s="192" t="s">
        <v>925</v>
      </c>
      <c r="G85" s="193" t="s">
        <v>926</v>
      </c>
      <c r="H85" s="194">
        <v>1</v>
      </c>
      <c r="I85" s="195"/>
      <c r="J85" s="196">
        <f t="shared" ref="J85:J104" si="0">ROUND(I85*H85,2)</f>
        <v>0</v>
      </c>
      <c r="K85" s="192" t="s">
        <v>34</v>
      </c>
      <c r="L85" s="59"/>
      <c r="M85" s="197" t="s">
        <v>34</v>
      </c>
      <c r="N85" s="198" t="s">
        <v>48</v>
      </c>
      <c r="O85" s="40"/>
      <c r="P85" s="199">
        <f t="shared" ref="P85:P104" si="1">O85*H85</f>
        <v>0</v>
      </c>
      <c r="Q85" s="199">
        <v>0</v>
      </c>
      <c r="R85" s="199">
        <f t="shared" ref="R85:R104" si="2">Q85*H85</f>
        <v>0</v>
      </c>
      <c r="S85" s="199">
        <v>0</v>
      </c>
      <c r="T85" s="200">
        <f t="shared" ref="T85:T104" si="3">S85*H85</f>
        <v>0</v>
      </c>
      <c r="AR85" s="22" t="s">
        <v>150</v>
      </c>
      <c r="AT85" s="22" t="s">
        <v>145</v>
      </c>
      <c r="AU85" s="22" t="s">
        <v>25</v>
      </c>
      <c r="AY85" s="22" t="s">
        <v>143</v>
      </c>
      <c r="BE85" s="201">
        <f t="shared" ref="BE85:BE104" si="4">IF(N85="základní",J85,0)</f>
        <v>0</v>
      </c>
      <c r="BF85" s="201">
        <f t="shared" ref="BF85:BF104" si="5">IF(N85="snížená",J85,0)</f>
        <v>0</v>
      </c>
      <c r="BG85" s="201">
        <f t="shared" ref="BG85:BG104" si="6">IF(N85="zákl. přenesená",J85,0)</f>
        <v>0</v>
      </c>
      <c r="BH85" s="201">
        <f t="shared" ref="BH85:BH104" si="7">IF(N85="sníž. přenesená",J85,0)</f>
        <v>0</v>
      </c>
      <c r="BI85" s="201">
        <f t="shared" ref="BI85:BI104" si="8">IF(N85="nulová",J85,0)</f>
        <v>0</v>
      </c>
      <c r="BJ85" s="22" t="s">
        <v>25</v>
      </c>
      <c r="BK85" s="201">
        <f t="shared" ref="BK85:BK104" si="9">ROUND(I85*H85,2)</f>
        <v>0</v>
      </c>
      <c r="BL85" s="22" t="s">
        <v>150</v>
      </c>
      <c r="BM85" s="22" t="s">
        <v>86</v>
      </c>
    </row>
    <row r="86" spans="2:65" s="1" customFormat="1" ht="16.5" customHeight="1">
      <c r="B86" s="39"/>
      <c r="C86" s="190" t="s">
        <v>86</v>
      </c>
      <c r="D86" s="190" t="s">
        <v>145</v>
      </c>
      <c r="E86" s="191" t="s">
        <v>927</v>
      </c>
      <c r="F86" s="192" t="s">
        <v>928</v>
      </c>
      <c r="G86" s="193" t="s">
        <v>926</v>
      </c>
      <c r="H86" s="194">
        <v>1</v>
      </c>
      <c r="I86" s="195"/>
      <c r="J86" s="196">
        <f t="shared" si="0"/>
        <v>0</v>
      </c>
      <c r="K86" s="192" t="s">
        <v>34</v>
      </c>
      <c r="L86" s="59"/>
      <c r="M86" s="197" t="s">
        <v>34</v>
      </c>
      <c r="N86" s="198" t="s">
        <v>48</v>
      </c>
      <c r="O86" s="40"/>
      <c r="P86" s="199">
        <f t="shared" si="1"/>
        <v>0</v>
      </c>
      <c r="Q86" s="199">
        <v>0</v>
      </c>
      <c r="R86" s="199">
        <f t="shared" si="2"/>
        <v>0</v>
      </c>
      <c r="S86" s="199">
        <v>0</v>
      </c>
      <c r="T86" s="200">
        <f t="shared" si="3"/>
        <v>0</v>
      </c>
      <c r="AR86" s="22" t="s">
        <v>150</v>
      </c>
      <c r="AT86" s="22" t="s">
        <v>145</v>
      </c>
      <c r="AU86" s="22" t="s">
        <v>25</v>
      </c>
      <c r="AY86" s="22" t="s">
        <v>143</v>
      </c>
      <c r="BE86" s="201">
        <f t="shared" si="4"/>
        <v>0</v>
      </c>
      <c r="BF86" s="201">
        <f t="shared" si="5"/>
        <v>0</v>
      </c>
      <c r="BG86" s="201">
        <f t="shared" si="6"/>
        <v>0</v>
      </c>
      <c r="BH86" s="201">
        <f t="shared" si="7"/>
        <v>0</v>
      </c>
      <c r="BI86" s="201">
        <f t="shared" si="8"/>
        <v>0</v>
      </c>
      <c r="BJ86" s="22" t="s">
        <v>25</v>
      </c>
      <c r="BK86" s="201">
        <f t="shared" si="9"/>
        <v>0</v>
      </c>
      <c r="BL86" s="22" t="s">
        <v>150</v>
      </c>
      <c r="BM86" s="22" t="s">
        <v>150</v>
      </c>
    </row>
    <row r="87" spans="2:65" s="1" customFormat="1" ht="16.5" customHeight="1">
      <c r="B87" s="39"/>
      <c r="C87" s="190" t="s">
        <v>158</v>
      </c>
      <c r="D87" s="190" t="s">
        <v>145</v>
      </c>
      <c r="E87" s="191" t="s">
        <v>929</v>
      </c>
      <c r="F87" s="192" t="s">
        <v>930</v>
      </c>
      <c r="G87" s="193" t="s">
        <v>926</v>
      </c>
      <c r="H87" s="194">
        <v>1</v>
      </c>
      <c r="I87" s="195"/>
      <c r="J87" s="196">
        <f t="shared" si="0"/>
        <v>0</v>
      </c>
      <c r="K87" s="192" t="s">
        <v>34</v>
      </c>
      <c r="L87" s="59"/>
      <c r="M87" s="197" t="s">
        <v>34</v>
      </c>
      <c r="N87" s="198" t="s">
        <v>48</v>
      </c>
      <c r="O87" s="40"/>
      <c r="P87" s="199">
        <f t="shared" si="1"/>
        <v>0</v>
      </c>
      <c r="Q87" s="199">
        <v>0</v>
      </c>
      <c r="R87" s="199">
        <f t="shared" si="2"/>
        <v>0</v>
      </c>
      <c r="S87" s="199">
        <v>0</v>
      </c>
      <c r="T87" s="200">
        <f t="shared" si="3"/>
        <v>0</v>
      </c>
      <c r="AR87" s="22" t="s">
        <v>150</v>
      </c>
      <c r="AT87" s="22" t="s">
        <v>145</v>
      </c>
      <c r="AU87" s="22" t="s">
        <v>25</v>
      </c>
      <c r="AY87" s="22" t="s">
        <v>143</v>
      </c>
      <c r="BE87" s="201">
        <f t="shared" si="4"/>
        <v>0</v>
      </c>
      <c r="BF87" s="201">
        <f t="shared" si="5"/>
        <v>0</v>
      </c>
      <c r="BG87" s="201">
        <f t="shared" si="6"/>
        <v>0</v>
      </c>
      <c r="BH87" s="201">
        <f t="shared" si="7"/>
        <v>0</v>
      </c>
      <c r="BI87" s="201">
        <f t="shared" si="8"/>
        <v>0</v>
      </c>
      <c r="BJ87" s="22" t="s">
        <v>25</v>
      </c>
      <c r="BK87" s="201">
        <f t="shared" si="9"/>
        <v>0</v>
      </c>
      <c r="BL87" s="22" t="s">
        <v>150</v>
      </c>
      <c r="BM87" s="22" t="s">
        <v>175</v>
      </c>
    </row>
    <row r="88" spans="2:65" s="1" customFormat="1" ht="16.5" customHeight="1">
      <c r="B88" s="39"/>
      <c r="C88" s="190" t="s">
        <v>150</v>
      </c>
      <c r="D88" s="190" t="s">
        <v>145</v>
      </c>
      <c r="E88" s="191" t="s">
        <v>931</v>
      </c>
      <c r="F88" s="192" t="s">
        <v>932</v>
      </c>
      <c r="G88" s="193" t="s">
        <v>926</v>
      </c>
      <c r="H88" s="194">
        <v>1</v>
      </c>
      <c r="I88" s="195"/>
      <c r="J88" s="196">
        <f t="shared" si="0"/>
        <v>0</v>
      </c>
      <c r="K88" s="192" t="s">
        <v>34</v>
      </c>
      <c r="L88" s="59"/>
      <c r="M88" s="197" t="s">
        <v>34</v>
      </c>
      <c r="N88" s="198" t="s">
        <v>48</v>
      </c>
      <c r="O88" s="40"/>
      <c r="P88" s="199">
        <f t="shared" si="1"/>
        <v>0</v>
      </c>
      <c r="Q88" s="199">
        <v>0</v>
      </c>
      <c r="R88" s="199">
        <f t="shared" si="2"/>
        <v>0</v>
      </c>
      <c r="S88" s="199">
        <v>0</v>
      </c>
      <c r="T88" s="200">
        <f t="shared" si="3"/>
        <v>0</v>
      </c>
      <c r="AR88" s="22" t="s">
        <v>150</v>
      </c>
      <c r="AT88" s="22" t="s">
        <v>145</v>
      </c>
      <c r="AU88" s="22" t="s">
        <v>25</v>
      </c>
      <c r="AY88" s="22" t="s">
        <v>143</v>
      </c>
      <c r="BE88" s="201">
        <f t="shared" si="4"/>
        <v>0</v>
      </c>
      <c r="BF88" s="201">
        <f t="shared" si="5"/>
        <v>0</v>
      </c>
      <c r="BG88" s="201">
        <f t="shared" si="6"/>
        <v>0</v>
      </c>
      <c r="BH88" s="201">
        <f t="shared" si="7"/>
        <v>0</v>
      </c>
      <c r="BI88" s="201">
        <f t="shared" si="8"/>
        <v>0</v>
      </c>
      <c r="BJ88" s="22" t="s">
        <v>25</v>
      </c>
      <c r="BK88" s="201">
        <f t="shared" si="9"/>
        <v>0</v>
      </c>
      <c r="BL88" s="22" t="s">
        <v>150</v>
      </c>
      <c r="BM88" s="22" t="s">
        <v>184</v>
      </c>
    </row>
    <row r="89" spans="2:65" s="1" customFormat="1" ht="16.5" customHeight="1">
      <c r="B89" s="39"/>
      <c r="C89" s="190" t="s">
        <v>171</v>
      </c>
      <c r="D89" s="190" t="s">
        <v>145</v>
      </c>
      <c r="E89" s="191" t="s">
        <v>933</v>
      </c>
      <c r="F89" s="192" t="s">
        <v>934</v>
      </c>
      <c r="G89" s="193" t="s">
        <v>161</v>
      </c>
      <c r="H89" s="194">
        <v>10</v>
      </c>
      <c r="I89" s="195"/>
      <c r="J89" s="196">
        <f t="shared" si="0"/>
        <v>0</v>
      </c>
      <c r="K89" s="192" t="s">
        <v>34</v>
      </c>
      <c r="L89" s="59"/>
      <c r="M89" s="197" t="s">
        <v>34</v>
      </c>
      <c r="N89" s="198" t="s">
        <v>48</v>
      </c>
      <c r="O89" s="40"/>
      <c r="P89" s="199">
        <f t="shared" si="1"/>
        <v>0</v>
      </c>
      <c r="Q89" s="199">
        <v>0</v>
      </c>
      <c r="R89" s="199">
        <f t="shared" si="2"/>
        <v>0</v>
      </c>
      <c r="S89" s="199">
        <v>0</v>
      </c>
      <c r="T89" s="200">
        <f t="shared" si="3"/>
        <v>0</v>
      </c>
      <c r="AR89" s="22" t="s">
        <v>150</v>
      </c>
      <c r="AT89" s="22" t="s">
        <v>145</v>
      </c>
      <c r="AU89" s="22" t="s">
        <v>25</v>
      </c>
      <c r="AY89" s="22" t="s">
        <v>143</v>
      </c>
      <c r="BE89" s="201">
        <f t="shared" si="4"/>
        <v>0</v>
      </c>
      <c r="BF89" s="201">
        <f t="shared" si="5"/>
        <v>0</v>
      </c>
      <c r="BG89" s="201">
        <f t="shared" si="6"/>
        <v>0</v>
      </c>
      <c r="BH89" s="201">
        <f t="shared" si="7"/>
        <v>0</v>
      </c>
      <c r="BI89" s="201">
        <f t="shared" si="8"/>
        <v>0</v>
      </c>
      <c r="BJ89" s="22" t="s">
        <v>25</v>
      </c>
      <c r="BK89" s="201">
        <f t="shared" si="9"/>
        <v>0</v>
      </c>
      <c r="BL89" s="22" t="s">
        <v>150</v>
      </c>
      <c r="BM89" s="22" t="s">
        <v>30</v>
      </c>
    </row>
    <row r="90" spans="2:65" s="1" customFormat="1" ht="16.5" customHeight="1">
      <c r="B90" s="39"/>
      <c r="C90" s="190" t="s">
        <v>175</v>
      </c>
      <c r="D90" s="190" t="s">
        <v>145</v>
      </c>
      <c r="E90" s="191" t="s">
        <v>935</v>
      </c>
      <c r="F90" s="192" t="s">
        <v>936</v>
      </c>
      <c r="G90" s="193" t="s">
        <v>161</v>
      </c>
      <c r="H90" s="194">
        <v>6</v>
      </c>
      <c r="I90" s="195"/>
      <c r="J90" s="196">
        <f t="shared" si="0"/>
        <v>0</v>
      </c>
      <c r="K90" s="192" t="s">
        <v>34</v>
      </c>
      <c r="L90" s="59"/>
      <c r="M90" s="197" t="s">
        <v>34</v>
      </c>
      <c r="N90" s="198" t="s">
        <v>48</v>
      </c>
      <c r="O90" s="40"/>
      <c r="P90" s="199">
        <f t="shared" si="1"/>
        <v>0</v>
      </c>
      <c r="Q90" s="199">
        <v>0</v>
      </c>
      <c r="R90" s="199">
        <f t="shared" si="2"/>
        <v>0</v>
      </c>
      <c r="S90" s="199">
        <v>0</v>
      </c>
      <c r="T90" s="200">
        <f t="shared" si="3"/>
        <v>0</v>
      </c>
      <c r="AR90" s="22" t="s">
        <v>150</v>
      </c>
      <c r="AT90" s="22" t="s">
        <v>145</v>
      </c>
      <c r="AU90" s="22" t="s">
        <v>25</v>
      </c>
      <c r="AY90" s="22" t="s">
        <v>143</v>
      </c>
      <c r="BE90" s="201">
        <f t="shared" si="4"/>
        <v>0</v>
      </c>
      <c r="BF90" s="201">
        <f t="shared" si="5"/>
        <v>0</v>
      </c>
      <c r="BG90" s="201">
        <f t="shared" si="6"/>
        <v>0</v>
      </c>
      <c r="BH90" s="201">
        <f t="shared" si="7"/>
        <v>0</v>
      </c>
      <c r="BI90" s="201">
        <f t="shared" si="8"/>
        <v>0</v>
      </c>
      <c r="BJ90" s="22" t="s">
        <v>25</v>
      </c>
      <c r="BK90" s="201">
        <f t="shared" si="9"/>
        <v>0</v>
      </c>
      <c r="BL90" s="22" t="s">
        <v>150</v>
      </c>
      <c r="BM90" s="22" t="s">
        <v>204</v>
      </c>
    </row>
    <row r="91" spans="2:65" s="1" customFormat="1" ht="16.5" customHeight="1">
      <c r="B91" s="39"/>
      <c r="C91" s="190" t="s">
        <v>180</v>
      </c>
      <c r="D91" s="190" t="s">
        <v>145</v>
      </c>
      <c r="E91" s="191" t="s">
        <v>937</v>
      </c>
      <c r="F91" s="192" t="s">
        <v>938</v>
      </c>
      <c r="G91" s="193" t="s">
        <v>926</v>
      </c>
      <c r="H91" s="194">
        <v>8</v>
      </c>
      <c r="I91" s="195"/>
      <c r="J91" s="196">
        <f t="shared" si="0"/>
        <v>0</v>
      </c>
      <c r="K91" s="192" t="s">
        <v>34</v>
      </c>
      <c r="L91" s="59"/>
      <c r="M91" s="197" t="s">
        <v>34</v>
      </c>
      <c r="N91" s="198" t="s">
        <v>48</v>
      </c>
      <c r="O91" s="40"/>
      <c r="P91" s="199">
        <f t="shared" si="1"/>
        <v>0</v>
      </c>
      <c r="Q91" s="199">
        <v>0</v>
      </c>
      <c r="R91" s="199">
        <f t="shared" si="2"/>
        <v>0</v>
      </c>
      <c r="S91" s="199">
        <v>0</v>
      </c>
      <c r="T91" s="200">
        <f t="shared" si="3"/>
        <v>0</v>
      </c>
      <c r="AR91" s="22" t="s">
        <v>150</v>
      </c>
      <c r="AT91" s="22" t="s">
        <v>145</v>
      </c>
      <c r="AU91" s="22" t="s">
        <v>25</v>
      </c>
      <c r="AY91" s="22" t="s">
        <v>143</v>
      </c>
      <c r="BE91" s="201">
        <f t="shared" si="4"/>
        <v>0</v>
      </c>
      <c r="BF91" s="201">
        <f t="shared" si="5"/>
        <v>0</v>
      </c>
      <c r="BG91" s="201">
        <f t="shared" si="6"/>
        <v>0</v>
      </c>
      <c r="BH91" s="201">
        <f t="shared" si="7"/>
        <v>0</v>
      </c>
      <c r="BI91" s="201">
        <f t="shared" si="8"/>
        <v>0</v>
      </c>
      <c r="BJ91" s="22" t="s">
        <v>25</v>
      </c>
      <c r="BK91" s="201">
        <f t="shared" si="9"/>
        <v>0</v>
      </c>
      <c r="BL91" s="22" t="s">
        <v>150</v>
      </c>
      <c r="BM91" s="22" t="s">
        <v>214</v>
      </c>
    </row>
    <row r="92" spans="2:65" s="1" customFormat="1" ht="16.5" customHeight="1">
      <c r="B92" s="39"/>
      <c r="C92" s="190" t="s">
        <v>184</v>
      </c>
      <c r="D92" s="190" t="s">
        <v>145</v>
      </c>
      <c r="E92" s="191" t="s">
        <v>939</v>
      </c>
      <c r="F92" s="192" t="s">
        <v>940</v>
      </c>
      <c r="G92" s="193" t="s">
        <v>926</v>
      </c>
      <c r="H92" s="194">
        <v>2</v>
      </c>
      <c r="I92" s="195"/>
      <c r="J92" s="196">
        <f t="shared" si="0"/>
        <v>0</v>
      </c>
      <c r="K92" s="192" t="s">
        <v>34</v>
      </c>
      <c r="L92" s="59"/>
      <c r="M92" s="197" t="s">
        <v>34</v>
      </c>
      <c r="N92" s="198" t="s">
        <v>48</v>
      </c>
      <c r="O92" s="40"/>
      <c r="P92" s="199">
        <f t="shared" si="1"/>
        <v>0</v>
      </c>
      <c r="Q92" s="199">
        <v>0</v>
      </c>
      <c r="R92" s="199">
        <f t="shared" si="2"/>
        <v>0</v>
      </c>
      <c r="S92" s="199">
        <v>0</v>
      </c>
      <c r="T92" s="200">
        <f t="shared" si="3"/>
        <v>0</v>
      </c>
      <c r="AR92" s="22" t="s">
        <v>150</v>
      </c>
      <c r="AT92" s="22" t="s">
        <v>145</v>
      </c>
      <c r="AU92" s="22" t="s">
        <v>25</v>
      </c>
      <c r="AY92" s="22" t="s">
        <v>143</v>
      </c>
      <c r="BE92" s="201">
        <f t="shared" si="4"/>
        <v>0</v>
      </c>
      <c r="BF92" s="201">
        <f t="shared" si="5"/>
        <v>0</v>
      </c>
      <c r="BG92" s="201">
        <f t="shared" si="6"/>
        <v>0</v>
      </c>
      <c r="BH92" s="201">
        <f t="shared" si="7"/>
        <v>0</v>
      </c>
      <c r="BI92" s="201">
        <f t="shared" si="8"/>
        <v>0</v>
      </c>
      <c r="BJ92" s="22" t="s">
        <v>25</v>
      </c>
      <c r="BK92" s="201">
        <f t="shared" si="9"/>
        <v>0</v>
      </c>
      <c r="BL92" s="22" t="s">
        <v>150</v>
      </c>
      <c r="BM92" s="22" t="s">
        <v>224</v>
      </c>
    </row>
    <row r="93" spans="2:65" s="1" customFormat="1" ht="16.5" customHeight="1">
      <c r="B93" s="39"/>
      <c r="C93" s="190" t="s">
        <v>189</v>
      </c>
      <c r="D93" s="190" t="s">
        <v>145</v>
      </c>
      <c r="E93" s="191" t="s">
        <v>941</v>
      </c>
      <c r="F93" s="192" t="s">
        <v>942</v>
      </c>
      <c r="G93" s="193" t="s">
        <v>926</v>
      </c>
      <c r="H93" s="194">
        <v>8</v>
      </c>
      <c r="I93" s="195"/>
      <c r="J93" s="196">
        <f t="shared" si="0"/>
        <v>0</v>
      </c>
      <c r="K93" s="192" t="s">
        <v>34</v>
      </c>
      <c r="L93" s="59"/>
      <c r="M93" s="197" t="s">
        <v>34</v>
      </c>
      <c r="N93" s="198" t="s">
        <v>48</v>
      </c>
      <c r="O93" s="40"/>
      <c r="P93" s="199">
        <f t="shared" si="1"/>
        <v>0</v>
      </c>
      <c r="Q93" s="199">
        <v>0</v>
      </c>
      <c r="R93" s="199">
        <f t="shared" si="2"/>
        <v>0</v>
      </c>
      <c r="S93" s="199">
        <v>0</v>
      </c>
      <c r="T93" s="200">
        <f t="shared" si="3"/>
        <v>0</v>
      </c>
      <c r="AR93" s="22" t="s">
        <v>150</v>
      </c>
      <c r="AT93" s="22" t="s">
        <v>145</v>
      </c>
      <c r="AU93" s="22" t="s">
        <v>25</v>
      </c>
      <c r="AY93" s="22" t="s">
        <v>143</v>
      </c>
      <c r="BE93" s="201">
        <f t="shared" si="4"/>
        <v>0</v>
      </c>
      <c r="BF93" s="201">
        <f t="shared" si="5"/>
        <v>0</v>
      </c>
      <c r="BG93" s="201">
        <f t="shared" si="6"/>
        <v>0</v>
      </c>
      <c r="BH93" s="201">
        <f t="shared" si="7"/>
        <v>0</v>
      </c>
      <c r="BI93" s="201">
        <f t="shared" si="8"/>
        <v>0</v>
      </c>
      <c r="BJ93" s="22" t="s">
        <v>25</v>
      </c>
      <c r="BK93" s="201">
        <f t="shared" si="9"/>
        <v>0</v>
      </c>
      <c r="BL93" s="22" t="s">
        <v>150</v>
      </c>
      <c r="BM93" s="22" t="s">
        <v>234</v>
      </c>
    </row>
    <row r="94" spans="2:65" s="1" customFormat="1" ht="16.5" customHeight="1">
      <c r="B94" s="39"/>
      <c r="C94" s="190" t="s">
        <v>30</v>
      </c>
      <c r="D94" s="190" t="s">
        <v>145</v>
      </c>
      <c r="E94" s="191" t="s">
        <v>943</v>
      </c>
      <c r="F94" s="192" t="s">
        <v>944</v>
      </c>
      <c r="G94" s="193" t="s">
        <v>161</v>
      </c>
      <c r="H94" s="194">
        <v>25</v>
      </c>
      <c r="I94" s="195"/>
      <c r="J94" s="196">
        <f t="shared" si="0"/>
        <v>0</v>
      </c>
      <c r="K94" s="192" t="s">
        <v>34</v>
      </c>
      <c r="L94" s="59"/>
      <c r="M94" s="197" t="s">
        <v>34</v>
      </c>
      <c r="N94" s="198" t="s">
        <v>48</v>
      </c>
      <c r="O94" s="40"/>
      <c r="P94" s="199">
        <f t="shared" si="1"/>
        <v>0</v>
      </c>
      <c r="Q94" s="199">
        <v>0</v>
      </c>
      <c r="R94" s="199">
        <f t="shared" si="2"/>
        <v>0</v>
      </c>
      <c r="S94" s="199">
        <v>0</v>
      </c>
      <c r="T94" s="200">
        <f t="shared" si="3"/>
        <v>0</v>
      </c>
      <c r="AR94" s="22" t="s">
        <v>150</v>
      </c>
      <c r="AT94" s="22" t="s">
        <v>145</v>
      </c>
      <c r="AU94" s="22" t="s">
        <v>25</v>
      </c>
      <c r="AY94" s="22" t="s">
        <v>143</v>
      </c>
      <c r="BE94" s="201">
        <f t="shared" si="4"/>
        <v>0</v>
      </c>
      <c r="BF94" s="201">
        <f t="shared" si="5"/>
        <v>0</v>
      </c>
      <c r="BG94" s="201">
        <f t="shared" si="6"/>
        <v>0</v>
      </c>
      <c r="BH94" s="201">
        <f t="shared" si="7"/>
        <v>0</v>
      </c>
      <c r="BI94" s="201">
        <f t="shared" si="8"/>
        <v>0</v>
      </c>
      <c r="BJ94" s="22" t="s">
        <v>25</v>
      </c>
      <c r="BK94" s="201">
        <f t="shared" si="9"/>
        <v>0</v>
      </c>
      <c r="BL94" s="22" t="s">
        <v>150</v>
      </c>
      <c r="BM94" s="22" t="s">
        <v>244</v>
      </c>
    </row>
    <row r="95" spans="2:65" s="1" customFormat="1" ht="16.5" customHeight="1">
      <c r="B95" s="39"/>
      <c r="C95" s="190" t="s">
        <v>199</v>
      </c>
      <c r="D95" s="190" t="s">
        <v>145</v>
      </c>
      <c r="E95" s="191" t="s">
        <v>945</v>
      </c>
      <c r="F95" s="192" t="s">
        <v>946</v>
      </c>
      <c r="G95" s="193" t="s">
        <v>161</v>
      </c>
      <c r="H95" s="194">
        <v>5</v>
      </c>
      <c r="I95" s="195"/>
      <c r="J95" s="196">
        <f t="shared" si="0"/>
        <v>0</v>
      </c>
      <c r="K95" s="192" t="s">
        <v>34</v>
      </c>
      <c r="L95" s="59"/>
      <c r="M95" s="197" t="s">
        <v>34</v>
      </c>
      <c r="N95" s="198" t="s">
        <v>48</v>
      </c>
      <c r="O95" s="40"/>
      <c r="P95" s="199">
        <f t="shared" si="1"/>
        <v>0</v>
      </c>
      <c r="Q95" s="199">
        <v>0</v>
      </c>
      <c r="R95" s="199">
        <f t="shared" si="2"/>
        <v>0</v>
      </c>
      <c r="S95" s="199">
        <v>0</v>
      </c>
      <c r="T95" s="200">
        <f t="shared" si="3"/>
        <v>0</v>
      </c>
      <c r="AR95" s="22" t="s">
        <v>150</v>
      </c>
      <c r="AT95" s="22" t="s">
        <v>145</v>
      </c>
      <c r="AU95" s="22" t="s">
        <v>25</v>
      </c>
      <c r="AY95" s="22" t="s">
        <v>143</v>
      </c>
      <c r="BE95" s="201">
        <f t="shared" si="4"/>
        <v>0</v>
      </c>
      <c r="BF95" s="201">
        <f t="shared" si="5"/>
        <v>0</v>
      </c>
      <c r="BG95" s="201">
        <f t="shared" si="6"/>
        <v>0</v>
      </c>
      <c r="BH95" s="201">
        <f t="shared" si="7"/>
        <v>0</v>
      </c>
      <c r="BI95" s="201">
        <f t="shared" si="8"/>
        <v>0</v>
      </c>
      <c r="BJ95" s="22" t="s">
        <v>25</v>
      </c>
      <c r="BK95" s="201">
        <f t="shared" si="9"/>
        <v>0</v>
      </c>
      <c r="BL95" s="22" t="s">
        <v>150</v>
      </c>
      <c r="BM95" s="22" t="s">
        <v>253</v>
      </c>
    </row>
    <row r="96" spans="2:65" s="1" customFormat="1" ht="16.5" customHeight="1">
      <c r="B96" s="39"/>
      <c r="C96" s="190" t="s">
        <v>204</v>
      </c>
      <c r="D96" s="190" t="s">
        <v>145</v>
      </c>
      <c r="E96" s="191" t="s">
        <v>947</v>
      </c>
      <c r="F96" s="192" t="s">
        <v>948</v>
      </c>
      <c r="G96" s="193" t="s">
        <v>926</v>
      </c>
      <c r="H96" s="194">
        <v>5</v>
      </c>
      <c r="I96" s="195"/>
      <c r="J96" s="196">
        <f t="shared" si="0"/>
        <v>0</v>
      </c>
      <c r="K96" s="192" t="s">
        <v>34</v>
      </c>
      <c r="L96" s="59"/>
      <c r="M96" s="197" t="s">
        <v>34</v>
      </c>
      <c r="N96" s="198" t="s">
        <v>48</v>
      </c>
      <c r="O96" s="40"/>
      <c r="P96" s="199">
        <f t="shared" si="1"/>
        <v>0</v>
      </c>
      <c r="Q96" s="199">
        <v>0</v>
      </c>
      <c r="R96" s="199">
        <f t="shared" si="2"/>
        <v>0</v>
      </c>
      <c r="S96" s="199">
        <v>0</v>
      </c>
      <c r="T96" s="200">
        <f t="shared" si="3"/>
        <v>0</v>
      </c>
      <c r="AR96" s="22" t="s">
        <v>150</v>
      </c>
      <c r="AT96" s="22" t="s">
        <v>145</v>
      </c>
      <c r="AU96" s="22" t="s">
        <v>25</v>
      </c>
      <c r="AY96" s="22" t="s">
        <v>143</v>
      </c>
      <c r="BE96" s="201">
        <f t="shared" si="4"/>
        <v>0</v>
      </c>
      <c r="BF96" s="201">
        <f t="shared" si="5"/>
        <v>0</v>
      </c>
      <c r="BG96" s="201">
        <f t="shared" si="6"/>
        <v>0</v>
      </c>
      <c r="BH96" s="201">
        <f t="shared" si="7"/>
        <v>0</v>
      </c>
      <c r="BI96" s="201">
        <f t="shared" si="8"/>
        <v>0</v>
      </c>
      <c r="BJ96" s="22" t="s">
        <v>25</v>
      </c>
      <c r="BK96" s="201">
        <f t="shared" si="9"/>
        <v>0</v>
      </c>
      <c r="BL96" s="22" t="s">
        <v>150</v>
      </c>
      <c r="BM96" s="22" t="s">
        <v>263</v>
      </c>
    </row>
    <row r="97" spans="2:65" s="1" customFormat="1" ht="16.5" customHeight="1">
      <c r="B97" s="39"/>
      <c r="C97" s="190" t="s">
        <v>210</v>
      </c>
      <c r="D97" s="190" t="s">
        <v>145</v>
      </c>
      <c r="E97" s="191" t="s">
        <v>949</v>
      </c>
      <c r="F97" s="192" t="s">
        <v>950</v>
      </c>
      <c r="G97" s="193" t="s">
        <v>926</v>
      </c>
      <c r="H97" s="194">
        <v>5</v>
      </c>
      <c r="I97" s="195"/>
      <c r="J97" s="196">
        <f t="shared" si="0"/>
        <v>0</v>
      </c>
      <c r="K97" s="192" t="s">
        <v>34</v>
      </c>
      <c r="L97" s="59"/>
      <c r="M97" s="197" t="s">
        <v>34</v>
      </c>
      <c r="N97" s="198" t="s">
        <v>48</v>
      </c>
      <c r="O97" s="40"/>
      <c r="P97" s="199">
        <f t="shared" si="1"/>
        <v>0</v>
      </c>
      <c r="Q97" s="199">
        <v>0</v>
      </c>
      <c r="R97" s="199">
        <f t="shared" si="2"/>
        <v>0</v>
      </c>
      <c r="S97" s="199">
        <v>0</v>
      </c>
      <c r="T97" s="200">
        <f t="shared" si="3"/>
        <v>0</v>
      </c>
      <c r="AR97" s="22" t="s">
        <v>150</v>
      </c>
      <c r="AT97" s="22" t="s">
        <v>145</v>
      </c>
      <c r="AU97" s="22" t="s">
        <v>25</v>
      </c>
      <c r="AY97" s="22" t="s">
        <v>143</v>
      </c>
      <c r="BE97" s="201">
        <f t="shared" si="4"/>
        <v>0</v>
      </c>
      <c r="BF97" s="201">
        <f t="shared" si="5"/>
        <v>0</v>
      </c>
      <c r="BG97" s="201">
        <f t="shared" si="6"/>
        <v>0</v>
      </c>
      <c r="BH97" s="201">
        <f t="shared" si="7"/>
        <v>0</v>
      </c>
      <c r="BI97" s="201">
        <f t="shared" si="8"/>
        <v>0</v>
      </c>
      <c r="BJ97" s="22" t="s">
        <v>25</v>
      </c>
      <c r="BK97" s="201">
        <f t="shared" si="9"/>
        <v>0</v>
      </c>
      <c r="BL97" s="22" t="s">
        <v>150</v>
      </c>
      <c r="BM97" s="22" t="s">
        <v>273</v>
      </c>
    </row>
    <row r="98" spans="2:65" s="1" customFormat="1" ht="16.5" customHeight="1">
      <c r="B98" s="39"/>
      <c r="C98" s="190" t="s">
        <v>214</v>
      </c>
      <c r="D98" s="190" t="s">
        <v>145</v>
      </c>
      <c r="E98" s="191" t="s">
        <v>951</v>
      </c>
      <c r="F98" s="192" t="s">
        <v>952</v>
      </c>
      <c r="G98" s="193" t="s">
        <v>926</v>
      </c>
      <c r="H98" s="194">
        <v>4</v>
      </c>
      <c r="I98" s="195"/>
      <c r="J98" s="196">
        <f t="shared" si="0"/>
        <v>0</v>
      </c>
      <c r="K98" s="192" t="s">
        <v>34</v>
      </c>
      <c r="L98" s="59"/>
      <c r="M98" s="197" t="s">
        <v>34</v>
      </c>
      <c r="N98" s="198" t="s">
        <v>48</v>
      </c>
      <c r="O98" s="40"/>
      <c r="P98" s="199">
        <f t="shared" si="1"/>
        <v>0</v>
      </c>
      <c r="Q98" s="199">
        <v>0</v>
      </c>
      <c r="R98" s="199">
        <f t="shared" si="2"/>
        <v>0</v>
      </c>
      <c r="S98" s="199">
        <v>0</v>
      </c>
      <c r="T98" s="200">
        <f t="shared" si="3"/>
        <v>0</v>
      </c>
      <c r="AR98" s="22" t="s">
        <v>150</v>
      </c>
      <c r="AT98" s="22" t="s">
        <v>145</v>
      </c>
      <c r="AU98" s="22" t="s">
        <v>25</v>
      </c>
      <c r="AY98" s="22" t="s">
        <v>143</v>
      </c>
      <c r="BE98" s="201">
        <f t="shared" si="4"/>
        <v>0</v>
      </c>
      <c r="BF98" s="201">
        <f t="shared" si="5"/>
        <v>0</v>
      </c>
      <c r="BG98" s="201">
        <f t="shared" si="6"/>
        <v>0</v>
      </c>
      <c r="BH98" s="201">
        <f t="shared" si="7"/>
        <v>0</v>
      </c>
      <c r="BI98" s="201">
        <f t="shared" si="8"/>
        <v>0</v>
      </c>
      <c r="BJ98" s="22" t="s">
        <v>25</v>
      </c>
      <c r="BK98" s="201">
        <f t="shared" si="9"/>
        <v>0</v>
      </c>
      <c r="BL98" s="22" t="s">
        <v>150</v>
      </c>
      <c r="BM98" s="22" t="s">
        <v>282</v>
      </c>
    </row>
    <row r="99" spans="2:65" s="1" customFormat="1" ht="16.5" customHeight="1">
      <c r="B99" s="39"/>
      <c r="C99" s="190" t="s">
        <v>10</v>
      </c>
      <c r="D99" s="190" t="s">
        <v>145</v>
      </c>
      <c r="E99" s="191" t="s">
        <v>953</v>
      </c>
      <c r="F99" s="192" t="s">
        <v>954</v>
      </c>
      <c r="G99" s="193" t="s">
        <v>926</v>
      </c>
      <c r="H99" s="194">
        <v>2</v>
      </c>
      <c r="I99" s="195"/>
      <c r="J99" s="196">
        <f t="shared" si="0"/>
        <v>0</v>
      </c>
      <c r="K99" s="192" t="s">
        <v>34</v>
      </c>
      <c r="L99" s="59"/>
      <c r="M99" s="197" t="s">
        <v>34</v>
      </c>
      <c r="N99" s="198" t="s">
        <v>48</v>
      </c>
      <c r="O99" s="40"/>
      <c r="P99" s="199">
        <f t="shared" si="1"/>
        <v>0</v>
      </c>
      <c r="Q99" s="199">
        <v>0</v>
      </c>
      <c r="R99" s="199">
        <f t="shared" si="2"/>
        <v>0</v>
      </c>
      <c r="S99" s="199">
        <v>0</v>
      </c>
      <c r="T99" s="200">
        <f t="shared" si="3"/>
        <v>0</v>
      </c>
      <c r="AR99" s="22" t="s">
        <v>150</v>
      </c>
      <c r="AT99" s="22" t="s">
        <v>145</v>
      </c>
      <c r="AU99" s="22" t="s">
        <v>25</v>
      </c>
      <c r="AY99" s="22" t="s">
        <v>143</v>
      </c>
      <c r="BE99" s="201">
        <f t="shared" si="4"/>
        <v>0</v>
      </c>
      <c r="BF99" s="201">
        <f t="shared" si="5"/>
        <v>0</v>
      </c>
      <c r="BG99" s="201">
        <f t="shared" si="6"/>
        <v>0</v>
      </c>
      <c r="BH99" s="201">
        <f t="shared" si="7"/>
        <v>0</v>
      </c>
      <c r="BI99" s="201">
        <f t="shared" si="8"/>
        <v>0</v>
      </c>
      <c r="BJ99" s="22" t="s">
        <v>25</v>
      </c>
      <c r="BK99" s="201">
        <f t="shared" si="9"/>
        <v>0</v>
      </c>
      <c r="BL99" s="22" t="s">
        <v>150</v>
      </c>
      <c r="BM99" s="22" t="s">
        <v>292</v>
      </c>
    </row>
    <row r="100" spans="2:65" s="1" customFormat="1" ht="16.5" customHeight="1">
      <c r="B100" s="39"/>
      <c r="C100" s="190" t="s">
        <v>224</v>
      </c>
      <c r="D100" s="190" t="s">
        <v>145</v>
      </c>
      <c r="E100" s="191" t="s">
        <v>955</v>
      </c>
      <c r="F100" s="192" t="s">
        <v>956</v>
      </c>
      <c r="G100" s="193" t="s">
        <v>926</v>
      </c>
      <c r="H100" s="194">
        <v>3</v>
      </c>
      <c r="I100" s="195"/>
      <c r="J100" s="196">
        <f t="shared" si="0"/>
        <v>0</v>
      </c>
      <c r="K100" s="192" t="s">
        <v>34</v>
      </c>
      <c r="L100" s="59"/>
      <c r="M100" s="197" t="s">
        <v>34</v>
      </c>
      <c r="N100" s="198" t="s">
        <v>48</v>
      </c>
      <c r="O100" s="40"/>
      <c r="P100" s="199">
        <f t="shared" si="1"/>
        <v>0</v>
      </c>
      <c r="Q100" s="199">
        <v>0</v>
      </c>
      <c r="R100" s="199">
        <f t="shared" si="2"/>
        <v>0</v>
      </c>
      <c r="S100" s="199">
        <v>0</v>
      </c>
      <c r="T100" s="200">
        <f t="shared" si="3"/>
        <v>0</v>
      </c>
      <c r="AR100" s="22" t="s">
        <v>150</v>
      </c>
      <c r="AT100" s="22" t="s">
        <v>145</v>
      </c>
      <c r="AU100" s="22" t="s">
        <v>25</v>
      </c>
      <c r="AY100" s="22" t="s">
        <v>143</v>
      </c>
      <c r="BE100" s="201">
        <f t="shared" si="4"/>
        <v>0</v>
      </c>
      <c r="BF100" s="201">
        <f t="shared" si="5"/>
        <v>0</v>
      </c>
      <c r="BG100" s="201">
        <f t="shared" si="6"/>
        <v>0</v>
      </c>
      <c r="BH100" s="201">
        <f t="shared" si="7"/>
        <v>0</v>
      </c>
      <c r="BI100" s="201">
        <f t="shared" si="8"/>
        <v>0</v>
      </c>
      <c r="BJ100" s="22" t="s">
        <v>25</v>
      </c>
      <c r="BK100" s="201">
        <f t="shared" si="9"/>
        <v>0</v>
      </c>
      <c r="BL100" s="22" t="s">
        <v>150</v>
      </c>
      <c r="BM100" s="22" t="s">
        <v>302</v>
      </c>
    </row>
    <row r="101" spans="2:65" s="1" customFormat="1" ht="16.5" customHeight="1">
      <c r="B101" s="39"/>
      <c r="C101" s="190" t="s">
        <v>229</v>
      </c>
      <c r="D101" s="190" t="s">
        <v>145</v>
      </c>
      <c r="E101" s="191" t="s">
        <v>957</v>
      </c>
      <c r="F101" s="192" t="s">
        <v>958</v>
      </c>
      <c r="G101" s="193" t="s">
        <v>926</v>
      </c>
      <c r="H101" s="194">
        <v>3</v>
      </c>
      <c r="I101" s="195"/>
      <c r="J101" s="196">
        <f t="shared" si="0"/>
        <v>0</v>
      </c>
      <c r="K101" s="192" t="s">
        <v>34</v>
      </c>
      <c r="L101" s="59"/>
      <c r="M101" s="197" t="s">
        <v>34</v>
      </c>
      <c r="N101" s="198" t="s">
        <v>48</v>
      </c>
      <c r="O101" s="40"/>
      <c r="P101" s="199">
        <f t="shared" si="1"/>
        <v>0</v>
      </c>
      <c r="Q101" s="199">
        <v>0</v>
      </c>
      <c r="R101" s="199">
        <f t="shared" si="2"/>
        <v>0</v>
      </c>
      <c r="S101" s="199">
        <v>0</v>
      </c>
      <c r="T101" s="200">
        <f t="shared" si="3"/>
        <v>0</v>
      </c>
      <c r="AR101" s="22" t="s">
        <v>150</v>
      </c>
      <c r="AT101" s="22" t="s">
        <v>145</v>
      </c>
      <c r="AU101" s="22" t="s">
        <v>25</v>
      </c>
      <c r="AY101" s="22" t="s">
        <v>143</v>
      </c>
      <c r="BE101" s="201">
        <f t="shared" si="4"/>
        <v>0</v>
      </c>
      <c r="BF101" s="201">
        <f t="shared" si="5"/>
        <v>0</v>
      </c>
      <c r="BG101" s="201">
        <f t="shared" si="6"/>
        <v>0</v>
      </c>
      <c r="BH101" s="201">
        <f t="shared" si="7"/>
        <v>0</v>
      </c>
      <c r="BI101" s="201">
        <f t="shared" si="8"/>
        <v>0</v>
      </c>
      <c r="BJ101" s="22" t="s">
        <v>25</v>
      </c>
      <c r="BK101" s="201">
        <f t="shared" si="9"/>
        <v>0</v>
      </c>
      <c r="BL101" s="22" t="s">
        <v>150</v>
      </c>
      <c r="BM101" s="22" t="s">
        <v>312</v>
      </c>
    </row>
    <row r="102" spans="2:65" s="1" customFormat="1" ht="16.5" customHeight="1">
      <c r="B102" s="39"/>
      <c r="C102" s="190" t="s">
        <v>234</v>
      </c>
      <c r="D102" s="190" t="s">
        <v>145</v>
      </c>
      <c r="E102" s="191" t="s">
        <v>959</v>
      </c>
      <c r="F102" s="192" t="s">
        <v>960</v>
      </c>
      <c r="G102" s="193" t="s">
        <v>926</v>
      </c>
      <c r="H102" s="194">
        <v>23</v>
      </c>
      <c r="I102" s="195"/>
      <c r="J102" s="196">
        <f t="shared" si="0"/>
        <v>0</v>
      </c>
      <c r="K102" s="192" t="s">
        <v>34</v>
      </c>
      <c r="L102" s="59"/>
      <c r="M102" s="197" t="s">
        <v>34</v>
      </c>
      <c r="N102" s="198" t="s">
        <v>48</v>
      </c>
      <c r="O102" s="40"/>
      <c r="P102" s="199">
        <f t="shared" si="1"/>
        <v>0</v>
      </c>
      <c r="Q102" s="199">
        <v>0</v>
      </c>
      <c r="R102" s="199">
        <f t="shared" si="2"/>
        <v>0</v>
      </c>
      <c r="S102" s="199">
        <v>0</v>
      </c>
      <c r="T102" s="200">
        <f t="shared" si="3"/>
        <v>0</v>
      </c>
      <c r="AR102" s="22" t="s">
        <v>150</v>
      </c>
      <c r="AT102" s="22" t="s">
        <v>145</v>
      </c>
      <c r="AU102" s="22" t="s">
        <v>25</v>
      </c>
      <c r="AY102" s="22" t="s">
        <v>143</v>
      </c>
      <c r="BE102" s="201">
        <f t="shared" si="4"/>
        <v>0</v>
      </c>
      <c r="BF102" s="201">
        <f t="shared" si="5"/>
        <v>0</v>
      </c>
      <c r="BG102" s="201">
        <f t="shared" si="6"/>
        <v>0</v>
      </c>
      <c r="BH102" s="201">
        <f t="shared" si="7"/>
        <v>0</v>
      </c>
      <c r="BI102" s="201">
        <f t="shared" si="8"/>
        <v>0</v>
      </c>
      <c r="BJ102" s="22" t="s">
        <v>25</v>
      </c>
      <c r="BK102" s="201">
        <f t="shared" si="9"/>
        <v>0</v>
      </c>
      <c r="BL102" s="22" t="s">
        <v>150</v>
      </c>
      <c r="BM102" s="22" t="s">
        <v>321</v>
      </c>
    </row>
    <row r="103" spans="2:65" s="1" customFormat="1" ht="16.5" customHeight="1">
      <c r="B103" s="39"/>
      <c r="C103" s="190" t="s">
        <v>239</v>
      </c>
      <c r="D103" s="190" t="s">
        <v>145</v>
      </c>
      <c r="E103" s="191" t="s">
        <v>961</v>
      </c>
      <c r="F103" s="192" t="s">
        <v>962</v>
      </c>
      <c r="G103" s="193" t="s">
        <v>926</v>
      </c>
      <c r="H103" s="194">
        <v>4</v>
      </c>
      <c r="I103" s="195"/>
      <c r="J103" s="196">
        <f t="shared" si="0"/>
        <v>0</v>
      </c>
      <c r="K103" s="192" t="s">
        <v>34</v>
      </c>
      <c r="L103" s="59"/>
      <c r="M103" s="197" t="s">
        <v>34</v>
      </c>
      <c r="N103" s="198" t="s">
        <v>48</v>
      </c>
      <c r="O103" s="40"/>
      <c r="P103" s="199">
        <f t="shared" si="1"/>
        <v>0</v>
      </c>
      <c r="Q103" s="199">
        <v>0</v>
      </c>
      <c r="R103" s="199">
        <f t="shared" si="2"/>
        <v>0</v>
      </c>
      <c r="S103" s="199">
        <v>0</v>
      </c>
      <c r="T103" s="200">
        <f t="shared" si="3"/>
        <v>0</v>
      </c>
      <c r="AR103" s="22" t="s">
        <v>150</v>
      </c>
      <c r="AT103" s="22" t="s">
        <v>145</v>
      </c>
      <c r="AU103" s="22" t="s">
        <v>25</v>
      </c>
      <c r="AY103" s="22" t="s">
        <v>143</v>
      </c>
      <c r="BE103" s="201">
        <f t="shared" si="4"/>
        <v>0</v>
      </c>
      <c r="BF103" s="201">
        <f t="shared" si="5"/>
        <v>0</v>
      </c>
      <c r="BG103" s="201">
        <f t="shared" si="6"/>
        <v>0</v>
      </c>
      <c r="BH103" s="201">
        <f t="shared" si="7"/>
        <v>0</v>
      </c>
      <c r="BI103" s="201">
        <f t="shared" si="8"/>
        <v>0</v>
      </c>
      <c r="BJ103" s="22" t="s">
        <v>25</v>
      </c>
      <c r="BK103" s="201">
        <f t="shared" si="9"/>
        <v>0</v>
      </c>
      <c r="BL103" s="22" t="s">
        <v>150</v>
      </c>
      <c r="BM103" s="22" t="s">
        <v>331</v>
      </c>
    </row>
    <row r="104" spans="2:65" s="1" customFormat="1" ht="16.5" customHeight="1">
      <c r="B104" s="39"/>
      <c r="C104" s="190" t="s">
        <v>244</v>
      </c>
      <c r="D104" s="190" t="s">
        <v>145</v>
      </c>
      <c r="E104" s="191" t="s">
        <v>963</v>
      </c>
      <c r="F104" s="192" t="s">
        <v>964</v>
      </c>
      <c r="G104" s="193" t="s">
        <v>965</v>
      </c>
      <c r="H104" s="194">
        <v>1</v>
      </c>
      <c r="I104" s="195"/>
      <c r="J104" s="196">
        <f t="shared" si="0"/>
        <v>0</v>
      </c>
      <c r="K104" s="192" t="s">
        <v>34</v>
      </c>
      <c r="L104" s="59"/>
      <c r="M104" s="197" t="s">
        <v>34</v>
      </c>
      <c r="N104" s="198" t="s">
        <v>48</v>
      </c>
      <c r="O104" s="40"/>
      <c r="P104" s="199">
        <f t="shared" si="1"/>
        <v>0</v>
      </c>
      <c r="Q104" s="199">
        <v>0</v>
      </c>
      <c r="R104" s="199">
        <f t="shared" si="2"/>
        <v>0</v>
      </c>
      <c r="S104" s="199">
        <v>0</v>
      </c>
      <c r="T104" s="200">
        <f t="shared" si="3"/>
        <v>0</v>
      </c>
      <c r="AR104" s="22" t="s">
        <v>150</v>
      </c>
      <c r="AT104" s="22" t="s">
        <v>145</v>
      </c>
      <c r="AU104" s="22" t="s">
        <v>25</v>
      </c>
      <c r="AY104" s="22" t="s">
        <v>143</v>
      </c>
      <c r="BE104" s="201">
        <f t="shared" si="4"/>
        <v>0</v>
      </c>
      <c r="BF104" s="201">
        <f t="shared" si="5"/>
        <v>0</v>
      </c>
      <c r="BG104" s="201">
        <f t="shared" si="6"/>
        <v>0</v>
      </c>
      <c r="BH104" s="201">
        <f t="shared" si="7"/>
        <v>0</v>
      </c>
      <c r="BI104" s="201">
        <f t="shared" si="8"/>
        <v>0</v>
      </c>
      <c r="BJ104" s="22" t="s">
        <v>25</v>
      </c>
      <c r="BK104" s="201">
        <f t="shared" si="9"/>
        <v>0</v>
      </c>
      <c r="BL104" s="22" t="s">
        <v>150</v>
      </c>
      <c r="BM104" s="22" t="s">
        <v>340</v>
      </c>
    </row>
    <row r="105" spans="2:65" s="10" customFormat="1" ht="37.35" customHeight="1">
      <c r="B105" s="174"/>
      <c r="C105" s="175"/>
      <c r="D105" s="176" t="s">
        <v>76</v>
      </c>
      <c r="E105" s="177" t="s">
        <v>966</v>
      </c>
      <c r="F105" s="177" t="s">
        <v>144</v>
      </c>
      <c r="G105" s="175"/>
      <c r="H105" s="175"/>
      <c r="I105" s="178"/>
      <c r="J105" s="179">
        <f>BK105</f>
        <v>0</v>
      </c>
      <c r="K105" s="175"/>
      <c r="L105" s="180"/>
      <c r="M105" s="181"/>
      <c r="N105" s="182"/>
      <c r="O105" s="182"/>
      <c r="P105" s="183">
        <f>SUM(P106:P109)</f>
        <v>0</v>
      </c>
      <c r="Q105" s="182"/>
      <c r="R105" s="183">
        <f>SUM(R106:R109)</f>
        <v>0</v>
      </c>
      <c r="S105" s="182"/>
      <c r="T105" s="184">
        <f>SUM(T106:T109)</f>
        <v>0</v>
      </c>
      <c r="AR105" s="185" t="s">
        <v>25</v>
      </c>
      <c r="AT105" s="186" t="s">
        <v>76</v>
      </c>
      <c r="AU105" s="186" t="s">
        <v>77</v>
      </c>
      <c r="AY105" s="185" t="s">
        <v>143</v>
      </c>
      <c r="BK105" s="187">
        <f>SUM(BK106:BK109)</f>
        <v>0</v>
      </c>
    </row>
    <row r="106" spans="2:65" s="1" customFormat="1" ht="16.5" customHeight="1">
      <c r="B106" s="39"/>
      <c r="C106" s="190" t="s">
        <v>9</v>
      </c>
      <c r="D106" s="190" t="s">
        <v>145</v>
      </c>
      <c r="E106" s="191" t="s">
        <v>967</v>
      </c>
      <c r="F106" s="192" t="s">
        <v>968</v>
      </c>
      <c r="G106" s="193" t="s">
        <v>161</v>
      </c>
      <c r="H106" s="194">
        <v>25</v>
      </c>
      <c r="I106" s="195"/>
      <c r="J106" s="196">
        <f>ROUND(I106*H106,2)</f>
        <v>0</v>
      </c>
      <c r="K106" s="192" t="s">
        <v>34</v>
      </c>
      <c r="L106" s="59"/>
      <c r="M106" s="197" t="s">
        <v>34</v>
      </c>
      <c r="N106" s="198" t="s">
        <v>48</v>
      </c>
      <c r="O106" s="40"/>
      <c r="P106" s="199">
        <f>O106*H106</f>
        <v>0</v>
      </c>
      <c r="Q106" s="199">
        <v>0</v>
      </c>
      <c r="R106" s="199">
        <f>Q106*H106</f>
        <v>0</v>
      </c>
      <c r="S106" s="199">
        <v>0</v>
      </c>
      <c r="T106" s="200">
        <f>S106*H106</f>
        <v>0</v>
      </c>
      <c r="AR106" s="22" t="s">
        <v>150</v>
      </c>
      <c r="AT106" s="22" t="s">
        <v>145</v>
      </c>
      <c r="AU106" s="22" t="s">
        <v>25</v>
      </c>
      <c r="AY106" s="22" t="s">
        <v>143</v>
      </c>
      <c r="BE106" s="201">
        <f>IF(N106="základní",J106,0)</f>
        <v>0</v>
      </c>
      <c r="BF106" s="201">
        <f>IF(N106="snížená",J106,0)</f>
        <v>0</v>
      </c>
      <c r="BG106" s="201">
        <f>IF(N106="zákl. přenesená",J106,0)</f>
        <v>0</v>
      </c>
      <c r="BH106" s="201">
        <f>IF(N106="sníž. přenesená",J106,0)</f>
        <v>0</v>
      </c>
      <c r="BI106" s="201">
        <f>IF(N106="nulová",J106,0)</f>
        <v>0</v>
      </c>
      <c r="BJ106" s="22" t="s">
        <v>25</v>
      </c>
      <c r="BK106" s="201">
        <f>ROUND(I106*H106,2)</f>
        <v>0</v>
      </c>
      <c r="BL106" s="22" t="s">
        <v>150</v>
      </c>
      <c r="BM106" s="22" t="s">
        <v>350</v>
      </c>
    </row>
    <row r="107" spans="2:65" s="1" customFormat="1" ht="16.5" customHeight="1">
      <c r="B107" s="39"/>
      <c r="C107" s="190" t="s">
        <v>253</v>
      </c>
      <c r="D107" s="190" t="s">
        <v>145</v>
      </c>
      <c r="E107" s="191" t="s">
        <v>969</v>
      </c>
      <c r="F107" s="192" t="s">
        <v>970</v>
      </c>
      <c r="G107" s="193" t="s">
        <v>161</v>
      </c>
      <c r="H107" s="194">
        <v>25</v>
      </c>
      <c r="I107" s="195"/>
      <c r="J107" s="196">
        <f>ROUND(I107*H107,2)</f>
        <v>0</v>
      </c>
      <c r="K107" s="192" t="s">
        <v>34</v>
      </c>
      <c r="L107" s="59"/>
      <c r="M107" s="197" t="s">
        <v>34</v>
      </c>
      <c r="N107" s="198" t="s">
        <v>48</v>
      </c>
      <c r="O107" s="40"/>
      <c r="P107" s="199">
        <f>O107*H107</f>
        <v>0</v>
      </c>
      <c r="Q107" s="199">
        <v>0</v>
      </c>
      <c r="R107" s="199">
        <f>Q107*H107</f>
        <v>0</v>
      </c>
      <c r="S107" s="199">
        <v>0</v>
      </c>
      <c r="T107" s="200">
        <f>S107*H107</f>
        <v>0</v>
      </c>
      <c r="AR107" s="22" t="s">
        <v>150</v>
      </c>
      <c r="AT107" s="22" t="s">
        <v>145</v>
      </c>
      <c r="AU107" s="22" t="s">
        <v>25</v>
      </c>
      <c r="AY107" s="22" t="s">
        <v>143</v>
      </c>
      <c r="BE107" s="201">
        <f>IF(N107="základní",J107,0)</f>
        <v>0</v>
      </c>
      <c r="BF107" s="201">
        <f>IF(N107="snížená",J107,0)</f>
        <v>0</v>
      </c>
      <c r="BG107" s="201">
        <f>IF(N107="zákl. přenesená",J107,0)</f>
        <v>0</v>
      </c>
      <c r="BH107" s="201">
        <f>IF(N107="sníž. přenesená",J107,0)</f>
        <v>0</v>
      </c>
      <c r="BI107" s="201">
        <f>IF(N107="nulová",J107,0)</f>
        <v>0</v>
      </c>
      <c r="BJ107" s="22" t="s">
        <v>25</v>
      </c>
      <c r="BK107" s="201">
        <f>ROUND(I107*H107,2)</f>
        <v>0</v>
      </c>
      <c r="BL107" s="22" t="s">
        <v>150</v>
      </c>
      <c r="BM107" s="22" t="s">
        <v>359</v>
      </c>
    </row>
    <row r="108" spans="2:65" s="1" customFormat="1" ht="16.5" customHeight="1">
      <c r="B108" s="39"/>
      <c r="C108" s="190" t="s">
        <v>258</v>
      </c>
      <c r="D108" s="190" t="s">
        <v>145</v>
      </c>
      <c r="E108" s="191" t="s">
        <v>971</v>
      </c>
      <c r="F108" s="192" t="s">
        <v>972</v>
      </c>
      <c r="G108" s="193" t="s">
        <v>161</v>
      </c>
      <c r="H108" s="194">
        <v>25</v>
      </c>
      <c r="I108" s="195"/>
      <c r="J108" s="196">
        <f>ROUND(I108*H108,2)</f>
        <v>0</v>
      </c>
      <c r="K108" s="192" t="s">
        <v>34</v>
      </c>
      <c r="L108" s="59"/>
      <c r="M108" s="197" t="s">
        <v>34</v>
      </c>
      <c r="N108" s="198" t="s">
        <v>48</v>
      </c>
      <c r="O108" s="40"/>
      <c r="P108" s="199">
        <f>O108*H108</f>
        <v>0</v>
      </c>
      <c r="Q108" s="199">
        <v>0</v>
      </c>
      <c r="R108" s="199">
        <f>Q108*H108</f>
        <v>0</v>
      </c>
      <c r="S108" s="199">
        <v>0</v>
      </c>
      <c r="T108" s="200">
        <f>S108*H108</f>
        <v>0</v>
      </c>
      <c r="AR108" s="22" t="s">
        <v>150</v>
      </c>
      <c r="AT108" s="22" t="s">
        <v>145</v>
      </c>
      <c r="AU108" s="22" t="s">
        <v>25</v>
      </c>
      <c r="AY108" s="22" t="s">
        <v>143</v>
      </c>
      <c r="BE108" s="201">
        <f>IF(N108="základní",J108,0)</f>
        <v>0</v>
      </c>
      <c r="BF108" s="201">
        <f>IF(N108="snížená",J108,0)</f>
        <v>0</v>
      </c>
      <c r="BG108" s="201">
        <f>IF(N108="zákl. přenesená",J108,0)</f>
        <v>0</v>
      </c>
      <c r="BH108" s="201">
        <f>IF(N108="sníž. přenesená",J108,0)</f>
        <v>0</v>
      </c>
      <c r="BI108" s="201">
        <f>IF(N108="nulová",J108,0)</f>
        <v>0</v>
      </c>
      <c r="BJ108" s="22" t="s">
        <v>25</v>
      </c>
      <c r="BK108" s="201">
        <f>ROUND(I108*H108,2)</f>
        <v>0</v>
      </c>
      <c r="BL108" s="22" t="s">
        <v>150</v>
      </c>
      <c r="BM108" s="22" t="s">
        <v>369</v>
      </c>
    </row>
    <row r="109" spans="2:65" s="1" customFormat="1" ht="16.5" customHeight="1">
      <c r="B109" s="39"/>
      <c r="C109" s="190" t="s">
        <v>263</v>
      </c>
      <c r="D109" s="190" t="s">
        <v>145</v>
      </c>
      <c r="E109" s="191" t="s">
        <v>973</v>
      </c>
      <c r="F109" s="192" t="s">
        <v>974</v>
      </c>
      <c r="G109" s="193" t="s">
        <v>148</v>
      </c>
      <c r="H109" s="194">
        <v>25</v>
      </c>
      <c r="I109" s="195"/>
      <c r="J109" s="196">
        <f>ROUND(I109*H109,2)</f>
        <v>0</v>
      </c>
      <c r="K109" s="192" t="s">
        <v>34</v>
      </c>
      <c r="L109" s="59"/>
      <c r="M109" s="197" t="s">
        <v>34</v>
      </c>
      <c r="N109" s="198" t="s">
        <v>48</v>
      </c>
      <c r="O109" s="40"/>
      <c r="P109" s="199">
        <f>O109*H109</f>
        <v>0</v>
      </c>
      <c r="Q109" s="199">
        <v>0</v>
      </c>
      <c r="R109" s="199">
        <f>Q109*H109</f>
        <v>0</v>
      </c>
      <c r="S109" s="199">
        <v>0</v>
      </c>
      <c r="T109" s="200">
        <f>S109*H109</f>
        <v>0</v>
      </c>
      <c r="AR109" s="22" t="s">
        <v>150</v>
      </c>
      <c r="AT109" s="22" t="s">
        <v>145</v>
      </c>
      <c r="AU109" s="22" t="s">
        <v>25</v>
      </c>
      <c r="AY109" s="22" t="s">
        <v>143</v>
      </c>
      <c r="BE109" s="201">
        <f>IF(N109="základní",J109,0)</f>
        <v>0</v>
      </c>
      <c r="BF109" s="201">
        <f>IF(N109="snížená",J109,0)</f>
        <v>0</v>
      </c>
      <c r="BG109" s="201">
        <f>IF(N109="zákl. přenesená",J109,0)</f>
        <v>0</v>
      </c>
      <c r="BH109" s="201">
        <f>IF(N109="sníž. přenesená",J109,0)</f>
        <v>0</v>
      </c>
      <c r="BI109" s="201">
        <f>IF(N109="nulová",J109,0)</f>
        <v>0</v>
      </c>
      <c r="BJ109" s="22" t="s">
        <v>25</v>
      </c>
      <c r="BK109" s="201">
        <f>ROUND(I109*H109,2)</f>
        <v>0</v>
      </c>
      <c r="BL109" s="22" t="s">
        <v>150</v>
      </c>
      <c r="BM109" s="22" t="s">
        <v>382</v>
      </c>
    </row>
    <row r="110" spans="2:65" s="10" customFormat="1" ht="37.35" customHeight="1">
      <c r="B110" s="174"/>
      <c r="C110" s="175"/>
      <c r="D110" s="176" t="s">
        <v>76</v>
      </c>
      <c r="E110" s="177" t="s">
        <v>975</v>
      </c>
      <c r="F110" s="177" t="s">
        <v>976</v>
      </c>
      <c r="G110" s="175"/>
      <c r="H110" s="175"/>
      <c r="I110" s="178"/>
      <c r="J110" s="179">
        <f>BK110</f>
        <v>0</v>
      </c>
      <c r="K110" s="175"/>
      <c r="L110" s="180"/>
      <c r="M110" s="181"/>
      <c r="N110" s="182"/>
      <c r="O110" s="182"/>
      <c r="P110" s="183">
        <f>SUM(P111:P115)</f>
        <v>0</v>
      </c>
      <c r="Q110" s="182"/>
      <c r="R110" s="183">
        <f>SUM(R111:R115)</f>
        <v>0</v>
      </c>
      <c r="S110" s="182"/>
      <c r="T110" s="184">
        <f>SUM(T111:T115)</f>
        <v>0</v>
      </c>
      <c r="AR110" s="185" t="s">
        <v>25</v>
      </c>
      <c r="AT110" s="186" t="s">
        <v>76</v>
      </c>
      <c r="AU110" s="186" t="s">
        <v>77</v>
      </c>
      <c r="AY110" s="185" t="s">
        <v>143</v>
      </c>
      <c r="BK110" s="187">
        <f>SUM(BK111:BK115)</f>
        <v>0</v>
      </c>
    </row>
    <row r="111" spans="2:65" s="1" customFormat="1" ht="16.5" customHeight="1">
      <c r="B111" s="39"/>
      <c r="C111" s="190" t="s">
        <v>268</v>
      </c>
      <c r="D111" s="190" t="s">
        <v>145</v>
      </c>
      <c r="E111" s="191" t="s">
        <v>977</v>
      </c>
      <c r="F111" s="192" t="s">
        <v>978</v>
      </c>
      <c r="G111" s="193" t="s">
        <v>471</v>
      </c>
      <c r="H111" s="194">
        <v>4</v>
      </c>
      <c r="I111" s="195"/>
      <c r="J111" s="196">
        <f>ROUND(I111*H111,2)</f>
        <v>0</v>
      </c>
      <c r="K111" s="192" t="s">
        <v>34</v>
      </c>
      <c r="L111" s="59"/>
      <c r="M111" s="197" t="s">
        <v>34</v>
      </c>
      <c r="N111" s="198" t="s">
        <v>48</v>
      </c>
      <c r="O111" s="40"/>
      <c r="P111" s="199">
        <f>O111*H111</f>
        <v>0</v>
      </c>
      <c r="Q111" s="199">
        <v>0</v>
      </c>
      <c r="R111" s="199">
        <f>Q111*H111</f>
        <v>0</v>
      </c>
      <c r="S111" s="199">
        <v>0</v>
      </c>
      <c r="T111" s="200">
        <f>S111*H111</f>
        <v>0</v>
      </c>
      <c r="AR111" s="22" t="s">
        <v>150</v>
      </c>
      <c r="AT111" s="22" t="s">
        <v>145</v>
      </c>
      <c r="AU111" s="22" t="s">
        <v>25</v>
      </c>
      <c r="AY111" s="22" t="s">
        <v>143</v>
      </c>
      <c r="BE111" s="201">
        <f>IF(N111="základní",J111,0)</f>
        <v>0</v>
      </c>
      <c r="BF111" s="201">
        <f>IF(N111="snížená",J111,0)</f>
        <v>0</v>
      </c>
      <c r="BG111" s="201">
        <f>IF(N111="zákl. přenesená",J111,0)</f>
        <v>0</v>
      </c>
      <c r="BH111" s="201">
        <f>IF(N111="sníž. přenesená",J111,0)</f>
        <v>0</v>
      </c>
      <c r="BI111" s="201">
        <f>IF(N111="nulová",J111,0)</f>
        <v>0</v>
      </c>
      <c r="BJ111" s="22" t="s">
        <v>25</v>
      </c>
      <c r="BK111" s="201">
        <f>ROUND(I111*H111,2)</f>
        <v>0</v>
      </c>
      <c r="BL111" s="22" t="s">
        <v>150</v>
      </c>
      <c r="BM111" s="22" t="s">
        <v>394</v>
      </c>
    </row>
    <row r="112" spans="2:65" s="1" customFormat="1" ht="16.5" customHeight="1">
      <c r="B112" s="39"/>
      <c r="C112" s="190" t="s">
        <v>273</v>
      </c>
      <c r="D112" s="190" t="s">
        <v>145</v>
      </c>
      <c r="E112" s="191" t="s">
        <v>979</v>
      </c>
      <c r="F112" s="192" t="s">
        <v>980</v>
      </c>
      <c r="G112" s="193" t="s">
        <v>471</v>
      </c>
      <c r="H112" s="194">
        <v>2</v>
      </c>
      <c r="I112" s="195"/>
      <c r="J112" s="196">
        <f>ROUND(I112*H112,2)</f>
        <v>0</v>
      </c>
      <c r="K112" s="192" t="s">
        <v>34</v>
      </c>
      <c r="L112" s="59"/>
      <c r="M112" s="197" t="s">
        <v>34</v>
      </c>
      <c r="N112" s="198" t="s">
        <v>48</v>
      </c>
      <c r="O112" s="40"/>
      <c r="P112" s="199">
        <f>O112*H112</f>
        <v>0</v>
      </c>
      <c r="Q112" s="199">
        <v>0</v>
      </c>
      <c r="R112" s="199">
        <f>Q112*H112</f>
        <v>0</v>
      </c>
      <c r="S112" s="199">
        <v>0</v>
      </c>
      <c r="T112" s="200">
        <f>S112*H112</f>
        <v>0</v>
      </c>
      <c r="AR112" s="22" t="s">
        <v>150</v>
      </c>
      <c r="AT112" s="22" t="s">
        <v>145</v>
      </c>
      <c r="AU112" s="22" t="s">
        <v>25</v>
      </c>
      <c r="AY112" s="22" t="s">
        <v>143</v>
      </c>
      <c r="BE112" s="201">
        <f>IF(N112="základní",J112,0)</f>
        <v>0</v>
      </c>
      <c r="BF112" s="201">
        <f>IF(N112="snížená",J112,0)</f>
        <v>0</v>
      </c>
      <c r="BG112" s="201">
        <f>IF(N112="zákl. přenesená",J112,0)</f>
        <v>0</v>
      </c>
      <c r="BH112" s="201">
        <f>IF(N112="sníž. přenesená",J112,0)</f>
        <v>0</v>
      </c>
      <c r="BI112" s="201">
        <f>IF(N112="nulová",J112,0)</f>
        <v>0</v>
      </c>
      <c r="BJ112" s="22" t="s">
        <v>25</v>
      </c>
      <c r="BK112" s="201">
        <f>ROUND(I112*H112,2)</f>
        <v>0</v>
      </c>
      <c r="BL112" s="22" t="s">
        <v>150</v>
      </c>
      <c r="BM112" s="22" t="s">
        <v>585</v>
      </c>
    </row>
    <row r="113" spans="2:65" s="1" customFormat="1" ht="16.5" customHeight="1">
      <c r="B113" s="39"/>
      <c r="C113" s="190" t="s">
        <v>277</v>
      </c>
      <c r="D113" s="190" t="s">
        <v>145</v>
      </c>
      <c r="E113" s="191" t="s">
        <v>981</v>
      </c>
      <c r="F113" s="192" t="s">
        <v>982</v>
      </c>
      <c r="G113" s="193" t="s">
        <v>471</v>
      </c>
      <c r="H113" s="194">
        <v>4</v>
      </c>
      <c r="I113" s="195"/>
      <c r="J113" s="196">
        <f>ROUND(I113*H113,2)</f>
        <v>0</v>
      </c>
      <c r="K113" s="192" t="s">
        <v>34</v>
      </c>
      <c r="L113" s="59"/>
      <c r="M113" s="197" t="s">
        <v>34</v>
      </c>
      <c r="N113" s="198" t="s">
        <v>48</v>
      </c>
      <c r="O113" s="40"/>
      <c r="P113" s="199">
        <f>O113*H113</f>
        <v>0</v>
      </c>
      <c r="Q113" s="199">
        <v>0</v>
      </c>
      <c r="R113" s="199">
        <f>Q113*H113</f>
        <v>0</v>
      </c>
      <c r="S113" s="199">
        <v>0</v>
      </c>
      <c r="T113" s="200">
        <f>S113*H113</f>
        <v>0</v>
      </c>
      <c r="AR113" s="22" t="s">
        <v>150</v>
      </c>
      <c r="AT113" s="22" t="s">
        <v>145</v>
      </c>
      <c r="AU113" s="22" t="s">
        <v>25</v>
      </c>
      <c r="AY113" s="22" t="s">
        <v>143</v>
      </c>
      <c r="BE113" s="201">
        <f>IF(N113="základní",J113,0)</f>
        <v>0</v>
      </c>
      <c r="BF113" s="201">
        <f>IF(N113="snížená",J113,0)</f>
        <v>0</v>
      </c>
      <c r="BG113" s="201">
        <f>IF(N113="zákl. přenesená",J113,0)</f>
        <v>0</v>
      </c>
      <c r="BH113" s="201">
        <f>IF(N113="sníž. přenesená",J113,0)</f>
        <v>0</v>
      </c>
      <c r="BI113" s="201">
        <f>IF(N113="nulová",J113,0)</f>
        <v>0</v>
      </c>
      <c r="BJ113" s="22" t="s">
        <v>25</v>
      </c>
      <c r="BK113" s="201">
        <f>ROUND(I113*H113,2)</f>
        <v>0</v>
      </c>
      <c r="BL113" s="22" t="s">
        <v>150</v>
      </c>
      <c r="BM113" s="22" t="s">
        <v>768</v>
      </c>
    </row>
    <row r="114" spans="2:65" s="1" customFormat="1" ht="16.5" customHeight="1">
      <c r="B114" s="39"/>
      <c r="C114" s="190" t="s">
        <v>282</v>
      </c>
      <c r="D114" s="190" t="s">
        <v>145</v>
      </c>
      <c r="E114" s="191" t="s">
        <v>983</v>
      </c>
      <c r="F114" s="192" t="s">
        <v>984</v>
      </c>
      <c r="G114" s="193" t="s">
        <v>471</v>
      </c>
      <c r="H114" s="194">
        <v>4</v>
      </c>
      <c r="I114" s="195"/>
      <c r="J114" s="196">
        <f>ROUND(I114*H114,2)</f>
        <v>0</v>
      </c>
      <c r="K114" s="192" t="s">
        <v>34</v>
      </c>
      <c r="L114" s="59"/>
      <c r="M114" s="197" t="s">
        <v>34</v>
      </c>
      <c r="N114" s="198" t="s">
        <v>48</v>
      </c>
      <c r="O114" s="40"/>
      <c r="P114" s="199">
        <f>O114*H114</f>
        <v>0</v>
      </c>
      <c r="Q114" s="199">
        <v>0</v>
      </c>
      <c r="R114" s="199">
        <f>Q114*H114</f>
        <v>0</v>
      </c>
      <c r="S114" s="199">
        <v>0</v>
      </c>
      <c r="T114" s="200">
        <f>S114*H114</f>
        <v>0</v>
      </c>
      <c r="AR114" s="22" t="s">
        <v>150</v>
      </c>
      <c r="AT114" s="22" t="s">
        <v>145</v>
      </c>
      <c r="AU114" s="22" t="s">
        <v>25</v>
      </c>
      <c r="AY114" s="22" t="s">
        <v>143</v>
      </c>
      <c r="BE114" s="201">
        <f>IF(N114="základní",J114,0)</f>
        <v>0</v>
      </c>
      <c r="BF114" s="201">
        <f>IF(N114="snížená",J114,0)</f>
        <v>0</v>
      </c>
      <c r="BG114" s="201">
        <f>IF(N114="zákl. přenesená",J114,0)</f>
        <v>0</v>
      </c>
      <c r="BH114" s="201">
        <f>IF(N114="sníž. přenesená",J114,0)</f>
        <v>0</v>
      </c>
      <c r="BI114" s="201">
        <f>IF(N114="nulová",J114,0)</f>
        <v>0</v>
      </c>
      <c r="BJ114" s="22" t="s">
        <v>25</v>
      </c>
      <c r="BK114" s="201">
        <f>ROUND(I114*H114,2)</f>
        <v>0</v>
      </c>
      <c r="BL114" s="22" t="s">
        <v>150</v>
      </c>
      <c r="BM114" s="22" t="s">
        <v>778</v>
      </c>
    </row>
    <row r="115" spans="2:65" s="1" customFormat="1" ht="16.5" customHeight="1">
      <c r="B115" s="39"/>
      <c r="C115" s="190" t="s">
        <v>287</v>
      </c>
      <c r="D115" s="190" t="s">
        <v>145</v>
      </c>
      <c r="E115" s="191" t="s">
        <v>985</v>
      </c>
      <c r="F115" s="192" t="s">
        <v>986</v>
      </c>
      <c r="G115" s="193" t="s">
        <v>471</v>
      </c>
      <c r="H115" s="194">
        <v>8</v>
      </c>
      <c r="I115" s="195"/>
      <c r="J115" s="196">
        <f>ROUND(I115*H115,2)</f>
        <v>0</v>
      </c>
      <c r="K115" s="192" t="s">
        <v>34</v>
      </c>
      <c r="L115" s="59"/>
      <c r="M115" s="197" t="s">
        <v>34</v>
      </c>
      <c r="N115" s="238" t="s">
        <v>48</v>
      </c>
      <c r="O115" s="239"/>
      <c r="P115" s="240">
        <f>O115*H115</f>
        <v>0</v>
      </c>
      <c r="Q115" s="240">
        <v>0</v>
      </c>
      <c r="R115" s="240">
        <f>Q115*H115</f>
        <v>0</v>
      </c>
      <c r="S115" s="240">
        <v>0</v>
      </c>
      <c r="T115" s="241">
        <f>S115*H115</f>
        <v>0</v>
      </c>
      <c r="AR115" s="22" t="s">
        <v>150</v>
      </c>
      <c r="AT115" s="22" t="s">
        <v>145</v>
      </c>
      <c r="AU115" s="22" t="s">
        <v>25</v>
      </c>
      <c r="AY115" s="22" t="s">
        <v>143</v>
      </c>
      <c r="BE115" s="201">
        <f>IF(N115="základní",J115,0)</f>
        <v>0</v>
      </c>
      <c r="BF115" s="201">
        <f>IF(N115="snížená",J115,0)</f>
        <v>0</v>
      </c>
      <c r="BG115" s="201">
        <f>IF(N115="zákl. přenesená",J115,0)</f>
        <v>0</v>
      </c>
      <c r="BH115" s="201">
        <f>IF(N115="sníž. přenesená",J115,0)</f>
        <v>0</v>
      </c>
      <c r="BI115" s="201">
        <f>IF(N115="nulová",J115,0)</f>
        <v>0</v>
      </c>
      <c r="BJ115" s="22" t="s">
        <v>25</v>
      </c>
      <c r="BK115" s="201">
        <f>ROUND(I115*H115,2)</f>
        <v>0</v>
      </c>
      <c r="BL115" s="22" t="s">
        <v>150</v>
      </c>
      <c r="BM115" s="22" t="s">
        <v>787</v>
      </c>
    </row>
    <row r="116" spans="2:65" s="1" customFormat="1" ht="6.95" customHeight="1">
      <c r="B116" s="54"/>
      <c r="C116" s="55"/>
      <c r="D116" s="55"/>
      <c r="E116" s="55"/>
      <c r="F116" s="55"/>
      <c r="G116" s="55"/>
      <c r="H116" s="55"/>
      <c r="I116" s="137"/>
      <c r="J116" s="55"/>
      <c r="K116" s="55"/>
      <c r="L116" s="59"/>
    </row>
  </sheetData>
  <sheetProtection algorithmName="SHA-512" hashValue="niiUWA2bFcE9HtibdljDapMaV5SDjOaKqNFuo6sc2JtG0nfHquoPa3kQW/hJwO7mdUbO+nRaaWhPc9cRpt/4jQ==" saltValue="YDtcoqOIwIFICe955xIwh7m0h9yuC4OMTzaSqMukQ2D/gJ0RXvVk1AFtr9zdoiTJaP9OcH9W0WQl0RNmbyC1fA==" spinCount="100000" sheet="1" objects="1" scenarios="1" formatColumns="0" formatRows="0" autoFilter="0"/>
  <autoFilter ref="C80:K115"/>
  <mergeCells count="10">
    <mergeCell ref="J51:J52"/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201"/>
  <sheetViews>
    <sheetView showGridLines="0" tabSelected="1" workbookViewId="0">
      <pane ySplit="1" topLeftCell="A179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0"/>
      <c r="C1" s="110"/>
      <c r="D1" s="111" t="s">
        <v>1</v>
      </c>
      <c r="E1" s="110"/>
      <c r="F1" s="112" t="s">
        <v>102</v>
      </c>
      <c r="G1" s="367" t="s">
        <v>103</v>
      </c>
      <c r="H1" s="367"/>
      <c r="I1" s="113"/>
      <c r="J1" s="112" t="s">
        <v>104</v>
      </c>
      <c r="K1" s="111" t="s">
        <v>105</v>
      </c>
      <c r="L1" s="112" t="s">
        <v>106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AT2" s="22" t="s">
        <v>98</v>
      </c>
    </row>
    <row r="3" spans="1:70" ht="6.95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86</v>
      </c>
    </row>
    <row r="4" spans="1:70" ht="36.950000000000003" customHeight="1">
      <c r="B4" s="26"/>
      <c r="C4" s="27"/>
      <c r="D4" s="28" t="s">
        <v>107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16.5" customHeight="1">
      <c r="B7" s="26"/>
      <c r="C7" s="27"/>
      <c r="D7" s="27"/>
      <c r="E7" s="359" t="str">
        <f>'Rekapitulace stavby'!K6</f>
        <v>Park u Hvězdárny Mikuláše Koperníka v Třinci - Hvězdárna</v>
      </c>
      <c r="F7" s="360"/>
      <c r="G7" s="360"/>
      <c r="H7" s="360"/>
      <c r="I7" s="115"/>
      <c r="J7" s="27"/>
      <c r="K7" s="29"/>
    </row>
    <row r="8" spans="1:70" s="1" customFormat="1">
      <c r="B8" s="39"/>
      <c r="C8" s="40"/>
      <c r="D8" s="35" t="s">
        <v>108</v>
      </c>
      <c r="E8" s="40"/>
      <c r="F8" s="40"/>
      <c r="G8" s="40"/>
      <c r="H8" s="40"/>
      <c r="I8" s="116"/>
      <c r="J8" s="40"/>
      <c r="K8" s="43"/>
    </row>
    <row r="9" spans="1:70" s="1" customFormat="1" ht="36.950000000000003" customHeight="1">
      <c r="B9" s="39"/>
      <c r="C9" s="40"/>
      <c r="D9" s="40"/>
      <c r="E9" s="361" t="s">
        <v>987</v>
      </c>
      <c r="F9" s="362"/>
      <c r="G9" s="362"/>
      <c r="H9" s="362"/>
      <c r="I9" s="116"/>
      <c r="J9" s="40"/>
      <c r="K9" s="43"/>
    </row>
    <row r="10" spans="1:70" s="1" customFormat="1" ht="13.5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5" customHeight="1">
      <c r="B11" s="39"/>
      <c r="C11" s="40"/>
      <c r="D11" s="35" t="s">
        <v>21</v>
      </c>
      <c r="E11" s="40"/>
      <c r="F11" s="33" t="s">
        <v>22</v>
      </c>
      <c r="G11" s="40"/>
      <c r="H11" s="40"/>
      <c r="I11" s="117" t="s">
        <v>23</v>
      </c>
      <c r="J11" s="33" t="s">
        <v>34</v>
      </c>
      <c r="K11" s="43"/>
    </row>
    <row r="12" spans="1:70" s="1" customFormat="1" ht="14.45" customHeight="1">
      <c r="B12" s="39"/>
      <c r="C12" s="40"/>
      <c r="D12" s="35" t="s">
        <v>26</v>
      </c>
      <c r="E12" s="40"/>
      <c r="F12" s="33" t="s">
        <v>27</v>
      </c>
      <c r="G12" s="40"/>
      <c r="H12" s="40"/>
      <c r="I12" s="117" t="s">
        <v>28</v>
      </c>
      <c r="J12" s="118" t="str">
        <f>'Rekapitulace stavby'!AN8</f>
        <v>28. 2. 2017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5" customHeight="1">
      <c r="B14" s="39"/>
      <c r="C14" s="40"/>
      <c r="D14" s="35" t="s">
        <v>32</v>
      </c>
      <c r="E14" s="40"/>
      <c r="F14" s="40"/>
      <c r="G14" s="40"/>
      <c r="H14" s="40"/>
      <c r="I14" s="117" t="s">
        <v>33</v>
      </c>
      <c r="J14" s="33" t="s">
        <v>34</v>
      </c>
      <c r="K14" s="43"/>
    </row>
    <row r="15" spans="1:70" s="1" customFormat="1" ht="18" customHeight="1">
      <c r="B15" s="39"/>
      <c r="C15" s="40"/>
      <c r="D15" s="40"/>
      <c r="E15" s="33" t="s">
        <v>35</v>
      </c>
      <c r="F15" s="40"/>
      <c r="G15" s="40"/>
      <c r="H15" s="40"/>
      <c r="I15" s="117" t="s">
        <v>36</v>
      </c>
      <c r="J15" s="33" t="s">
        <v>34</v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5" customHeight="1">
      <c r="B17" s="39"/>
      <c r="C17" s="40"/>
      <c r="D17" s="35" t="s">
        <v>37</v>
      </c>
      <c r="E17" s="40"/>
      <c r="F17" s="40"/>
      <c r="G17" s="40"/>
      <c r="H17" s="40"/>
      <c r="I17" s="117" t="s">
        <v>33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36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5" customHeight="1">
      <c r="B20" s="39"/>
      <c r="C20" s="40"/>
      <c r="D20" s="35" t="s">
        <v>39</v>
      </c>
      <c r="E20" s="40"/>
      <c r="F20" s="40"/>
      <c r="G20" s="40"/>
      <c r="H20" s="40"/>
      <c r="I20" s="117" t="s">
        <v>33</v>
      </c>
      <c r="J20" s="33" t="str">
        <f>IF('Rekapitulace stavby'!AN16="","",'Rekapitulace stavby'!AN16)</f>
        <v/>
      </c>
      <c r="K20" s="43"/>
    </row>
    <row r="21" spans="2:11" s="1" customFormat="1" ht="18" customHeight="1">
      <c r="B21" s="39"/>
      <c r="C21" s="40"/>
      <c r="D21" s="40"/>
      <c r="E21" s="33" t="str">
        <f>IF('Rekapitulace stavby'!E17="","",'Rekapitulace stavby'!E17)</f>
        <v xml:space="preserve"> </v>
      </c>
      <c r="F21" s="40"/>
      <c r="G21" s="40"/>
      <c r="H21" s="40"/>
      <c r="I21" s="117" t="s">
        <v>36</v>
      </c>
      <c r="J21" s="33" t="str">
        <f>IF('Rekapitulace stavby'!AN17="","",'Rekapitulace stavby'!AN17)</f>
        <v/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5" customHeight="1">
      <c r="B23" s="39"/>
      <c r="C23" s="40"/>
      <c r="D23" s="35" t="s">
        <v>42</v>
      </c>
      <c r="E23" s="40"/>
      <c r="F23" s="40"/>
      <c r="G23" s="40"/>
      <c r="H23" s="40"/>
      <c r="I23" s="116"/>
      <c r="J23" s="40"/>
      <c r="K23" s="43"/>
    </row>
    <row r="24" spans="2:11" s="6" customFormat="1" ht="16.5" customHeight="1">
      <c r="B24" s="119"/>
      <c r="C24" s="120"/>
      <c r="D24" s="120"/>
      <c r="E24" s="328" t="s">
        <v>34</v>
      </c>
      <c r="F24" s="328"/>
      <c r="G24" s="328"/>
      <c r="H24" s="328"/>
      <c r="I24" s="121"/>
      <c r="J24" s="120"/>
      <c r="K24" s="122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>
      <c r="B27" s="39"/>
      <c r="C27" s="40"/>
      <c r="D27" s="125" t="s">
        <v>43</v>
      </c>
      <c r="E27" s="40"/>
      <c r="F27" s="40"/>
      <c r="G27" s="40"/>
      <c r="H27" s="40"/>
      <c r="I27" s="116"/>
      <c r="J27" s="126">
        <f>ROUND(J87,2)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5" customHeight="1">
      <c r="B29" s="39"/>
      <c r="C29" s="40"/>
      <c r="D29" s="40"/>
      <c r="E29" s="40"/>
      <c r="F29" s="44" t="s">
        <v>45</v>
      </c>
      <c r="G29" s="40"/>
      <c r="H29" s="40"/>
      <c r="I29" s="127" t="s">
        <v>44</v>
      </c>
      <c r="J29" s="44" t="s">
        <v>46</v>
      </c>
      <c r="K29" s="43"/>
    </row>
    <row r="30" spans="2:11" s="1" customFormat="1" ht="14.45" customHeight="1">
      <c r="B30" s="39"/>
      <c r="C30" s="40"/>
      <c r="D30" s="47" t="s">
        <v>47</v>
      </c>
      <c r="E30" s="47" t="s">
        <v>48</v>
      </c>
      <c r="F30" s="128">
        <f>ROUND(SUM(BE87:BE200), 2)</f>
        <v>0</v>
      </c>
      <c r="G30" s="40"/>
      <c r="H30" s="40"/>
      <c r="I30" s="129">
        <v>0.21</v>
      </c>
      <c r="J30" s="128">
        <f>ROUND(ROUND((SUM(BE87:BE200)),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49</v>
      </c>
      <c r="F31" s="128">
        <f>ROUND(SUM(BF87:BF200), 2)</f>
        <v>0</v>
      </c>
      <c r="G31" s="40"/>
      <c r="H31" s="40"/>
      <c r="I31" s="129">
        <v>0.15</v>
      </c>
      <c r="J31" s="128">
        <f>ROUND(ROUND((SUM(BF87:BF200)),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50</v>
      </c>
      <c r="F32" s="128">
        <f>ROUND(SUM(BG87:BG200),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51</v>
      </c>
      <c r="F33" s="128">
        <f>ROUND(SUM(BH87:BH200),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52</v>
      </c>
      <c r="F34" s="128">
        <f>ROUND(SUM(BI87:BI200),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>
      <c r="B36" s="39"/>
      <c r="C36" s="130"/>
      <c r="D36" s="131" t="s">
        <v>53</v>
      </c>
      <c r="E36" s="77"/>
      <c r="F36" s="77"/>
      <c r="G36" s="132" t="s">
        <v>54</v>
      </c>
      <c r="H36" s="133" t="s">
        <v>55</v>
      </c>
      <c r="I36" s="134"/>
      <c r="J36" s="135">
        <f>SUM(J27:J34)</f>
        <v>0</v>
      </c>
      <c r="K36" s="136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9"/>
      <c r="C42" s="28" t="s">
        <v>111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16.5" customHeight="1">
      <c r="B45" s="39"/>
      <c r="C45" s="40"/>
      <c r="D45" s="40"/>
      <c r="E45" s="359" t="str">
        <f>E7</f>
        <v>Park u Hvězdárny Mikuláše Koperníka v Třinci - Hvězdárna</v>
      </c>
      <c r="F45" s="360"/>
      <c r="G45" s="360"/>
      <c r="H45" s="360"/>
      <c r="I45" s="116"/>
      <c r="J45" s="40"/>
      <c r="K45" s="43"/>
    </row>
    <row r="46" spans="2:11" s="1" customFormat="1" ht="14.45" customHeight="1">
      <c r="B46" s="39"/>
      <c r="C46" s="35" t="s">
        <v>108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17.25" customHeight="1">
      <c r="B47" s="39"/>
      <c r="C47" s="40"/>
      <c r="D47" s="40"/>
      <c r="E47" s="361" t="str">
        <f>E9</f>
        <v>D.05 - Dešťová kanalizace se vsakem</v>
      </c>
      <c r="F47" s="362"/>
      <c r="G47" s="362"/>
      <c r="H47" s="362"/>
      <c r="I47" s="116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>
      <c r="B49" s="39"/>
      <c r="C49" s="35" t="s">
        <v>26</v>
      </c>
      <c r="D49" s="40"/>
      <c r="E49" s="40"/>
      <c r="F49" s="33" t="str">
        <f>F12</f>
        <v>Obec Třinec</v>
      </c>
      <c r="G49" s="40"/>
      <c r="H49" s="40"/>
      <c r="I49" s="117" t="s">
        <v>28</v>
      </c>
      <c r="J49" s="118" t="str">
        <f>IF(J12="","",J12)</f>
        <v>28. 2. 2017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>
      <c r="B51" s="39"/>
      <c r="C51" s="35" t="s">
        <v>32</v>
      </c>
      <c r="D51" s="40"/>
      <c r="E51" s="40"/>
      <c r="F51" s="33" t="str">
        <f>E15</f>
        <v>Město Třinec, Jablunkovská 160, 739 61 Třinec</v>
      </c>
      <c r="G51" s="40"/>
      <c r="H51" s="40"/>
      <c r="I51" s="117" t="s">
        <v>39</v>
      </c>
      <c r="J51" s="328" t="str">
        <f>E21</f>
        <v xml:space="preserve"> </v>
      </c>
      <c r="K51" s="43"/>
    </row>
    <row r="52" spans="2:47" s="1" customFormat="1" ht="14.45" customHeight="1">
      <c r="B52" s="39"/>
      <c r="C52" s="35" t="s">
        <v>37</v>
      </c>
      <c r="D52" s="40"/>
      <c r="E52" s="40"/>
      <c r="F52" s="33" t="str">
        <f>IF(E18="","",E18)</f>
        <v/>
      </c>
      <c r="G52" s="40"/>
      <c r="H52" s="40"/>
      <c r="I52" s="116"/>
      <c r="J52" s="363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>
      <c r="B54" s="39"/>
      <c r="C54" s="142" t="s">
        <v>112</v>
      </c>
      <c r="D54" s="130"/>
      <c r="E54" s="130"/>
      <c r="F54" s="130"/>
      <c r="G54" s="130"/>
      <c r="H54" s="130"/>
      <c r="I54" s="143"/>
      <c r="J54" s="144" t="s">
        <v>113</v>
      </c>
      <c r="K54" s="145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>
      <c r="B56" s="39"/>
      <c r="C56" s="146" t="s">
        <v>114</v>
      </c>
      <c r="D56" s="40"/>
      <c r="E56" s="40"/>
      <c r="F56" s="40"/>
      <c r="G56" s="40"/>
      <c r="H56" s="40"/>
      <c r="I56" s="116"/>
      <c r="J56" s="126">
        <f>J87</f>
        <v>0</v>
      </c>
      <c r="K56" s="43"/>
      <c r="AU56" s="22" t="s">
        <v>115</v>
      </c>
    </row>
    <row r="57" spans="2:47" s="7" customFormat="1" ht="24.95" customHeight="1">
      <c r="B57" s="147"/>
      <c r="C57" s="148"/>
      <c r="D57" s="149" t="s">
        <v>116</v>
      </c>
      <c r="E57" s="150"/>
      <c r="F57" s="150"/>
      <c r="G57" s="150"/>
      <c r="H57" s="150"/>
      <c r="I57" s="151"/>
      <c r="J57" s="152">
        <f>J88</f>
        <v>0</v>
      </c>
      <c r="K57" s="153"/>
    </row>
    <row r="58" spans="2:47" s="8" customFormat="1" ht="19.899999999999999" customHeight="1">
      <c r="B58" s="154"/>
      <c r="C58" s="155"/>
      <c r="D58" s="156" t="s">
        <v>117</v>
      </c>
      <c r="E58" s="157"/>
      <c r="F58" s="157"/>
      <c r="G58" s="157"/>
      <c r="H58" s="157"/>
      <c r="I58" s="158"/>
      <c r="J58" s="159">
        <f>J89</f>
        <v>0</v>
      </c>
      <c r="K58" s="160"/>
    </row>
    <row r="59" spans="2:47" s="8" customFormat="1" ht="19.899999999999999" customHeight="1">
      <c r="B59" s="154"/>
      <c r="C59" s="155"/>
      <c r="D59" s="156" t="s">
        <v>118</v>
      </c>
      <c r="E59" s="157"/>
      <c r="F59" s="157"/>
      <c r="G59" s="157"/>
      <c r="H59" s="157"/>
      <c r="I59" s="158"/>
      <c r="J59" s="159">
        <f>J139</f>
        <v>0</v>
      </c>
      <c r="K59" s="160"/>
    </row>
    <row r="60" spans="2:47" s="8" customFormat="1" ht="19.899999999999999" customHeight="1">
      <c r="B60" s="154"/>
      <c r="C60" s="155"/>
      <c r="D60" s="156" t="s">
        <v>407</v>
      </c>
      <c r="E60" s="157"/>
      <c r="F60" s="157"/>
      <c r="G60" s="157"/>
      <c r="H60" s="157"/>
      <c r="I60" s="158"/>
      <c r="J60" s="159">
        <f>J144</f>
        <v>0</v>
      </c>
      <c r="K60" s="160"/>
    </row>
    <row r="61" spans="2:47" s="8" customFormat="1" ht="19.899999999999999" customHeight="1">
      <c r="B61" s="154"/>
      <c r="C61" s="155"/>
      <c r="D61" s="156" t="s">
        <v>119</v>
      </c>
      <c r="E61" s="157"/>
      <c r="F61" s="157"/>
      <c r="G61" s="157"/>
      <c r="H61" s="157"/>
      <c r="I61" s="158"/>
      <c r="J61" s="159">
        <f>J151</f>
        <v>0</v>
      </c>
      <c r="K61" s="160"/>
    </row>
    <row r="62" spans="2:47" s="8" customFormat="1" ht="19.899999999999999" customHeight="1">
      <c r="B62" s="154"/>
      <c r="C62" s="155"/>
      <c r="D62" s="156" t="s">
        <v>988</v>
      </c>
      <c r="E62" s="157"/>
      <c r="F62" s="157"/>
      <c r="G62" s="157"/>
      <c r="H62" s="157"/>
      <c r="I62" s="158"/>
      <c r="J62" s="159">
        <f>J158</f>
        <v>0</v>
      </c>
      <c r="K62" s="160"/>
    </row>
    <row r="63" spans="2:47" s="8" customFormat="1" ht="19.899999999999999" customHeight="1">
      <c r="B63" s="154"/>
      <c r="C63" s="155"/>
      <c r="D63" s="156" t="s">
        <v>120</v>
      </c>
      <c r="E63" s="157"/>
      <c r="F63" s="157"/>
      <c r="G63" s="157"/>
      <c r="H63" s="157"/>
      <c r="I63" s="158"/>
      <c r="J63" s="159">
        <f>J184</f>
        <v>0</v>
      </c>
      <c r="K63" s="160"/>
    </row>
    <row r="64" spans="2:47" s="8" customFormat="1" ht="19.899999999999999" customHeight="1">
      <c r="B64" s="154"/>
      <c r="C64" s="155"/>
      <c r="D64" s="156" t="s">
        <v>121</v>
      </c>
      <c r="E64" s="157"/>
      <c r="F64" s="157"/>
      <c r="G64" s="157"/>
      <c r="H64" s="157"/>
      <c r="I64" s="158"/>
      <c r="J64" s="159">
        <f>J188</f>
        <v>0</v>
      </c>
      <c r="K64" s="160"/>
    </row>
    <row r="65" spans="2:12" s="8" customFormat="1" ht="19.899999999999999" customHeight="1">
      <c r="B65" s="154"/>
      <c r="C65" s="155"/>
      <c r="D65" s="156" t="s">
        <v>122</v>
      </c>
      <c r="E65" s="157"/>
      <c r="F65" s="157"/>
      <c r="G65" s="157"/>
      <c r="H65" s="157"/>
      <c r="I65" s="158"/>
      <c r="J65" s="159">
        <f>J194</f>
        <v>0</v>
      </c>
      <c r="K65" s="160"/>
    </row>
    <row r="66" spans="2:12" s="7" customFormat="1" ht="24.95" customHeight="1">
      <c r="B66" s="147"/>
      <c r="C66" s="148"/>
      <c r="D66" s="149" t="s">
        <v>123</v>
      </c>
      <c r="E66" s="150"/>
      <c r="F66" s="150"/>
      <c r="G66" s="150"/>
      <c r="H66" s="150"/>
      <c r="I66" s="151"/>
      <c r="J66" s="152">
        <f>J196</f>
        <v>0</v>
      </c>
      <c r="K66" s="153"/>
    </row>
    <row r="67" spans="2:12" s="8" customFormat="1" ht="19.899999999999999" customHeight="1">
      <c r="B67" s="154"/>
      <c r="C67" s="155"/>
      <c r="D67" s="156" t="s">
        <v>989</v>
      </c>
      <c r="E67" s="157"/>
      <c r="F67" s="157"/>
      <c r="G67" s="157"/>
      <c r="H67" s="157"/>
      <c r="I67" s="158"/>
      <c r="J67" s="159">
        <f>J197</f>
        <v>0</v>
      </c>
      <c r="K67" s="160"/>
    </row>
    <row r="68" spans="2:12" s="1" customFormat="1" ht="21.75" customHeight="1">
      <c r="B68" s="39"/>
      <c r="C68" s="40"/>
      <c r="D68" s="40"/>
      <c r="E68" s="40"/>
      <c r="F68" s="40"/>
      <c r="G68" s="40"/>
      <c r="H68" s="40"/>
      <c r="I68" s="116"/>
      <c r="J68" s="40"/>
      <c r="K68" s="43"/>
    </row>
    <row r="69" spans="2:12" s="1" customFormat="1" ht="6.95" customHeight="1">
      <c r="B69" s="54"/>
      <c r="C69" s="55"/>
      <c r="D69" s="55"/>
      <c r="E69" s="55"/>
      <c r="F69" s="55"/>
      <c r="G69" s="55"/>
      <c r="H69" s="55"/>
      <c r="I69" s="137"/>
      <c r="J69" s="55"/>
      <c r="K69" s="56"/>
    </row>
    <row r="73" spans="2:12" s="1" customFormat="1" ht="6.95" customHeight="1">
      <c r="B73" s="57"/>
      <c r="C73" s="58"/>
      <c r="D73" s="58"/>
      <c r="E73" s="58"/>
      <c r="F73" s="58"/>
      <c r="G73" s="58"/>
      <c r="H73" s="58"/>
      <c r="I73" s="140"/>
      <c r="J73" s="58"/>
      <c r="K73" s="58"/>
      <c r="L73" s="59"/>
    </row>
    <row r="74" spans="2:12" s="1" customFormat="1" ht="36.950000000000003" customHeight="1">
      <c r="B74" s="39"/>
      <c r="C74" s="60" t="s">
        <v>127</v>
      </c>
      <c r="D74" s="61"/>
      <c r="E74" s="61"/>
      <c r="F74" s="61"/>
      <c r="G74" s="61"/>
      <c r="H74" s="61"/>
      <c r="I74" s="161"/>
      <c r="J74" s="61"/>
      <c r="K74" s="61"/>
      <c r="L74" s="59"/>
    </row>
    <row r="75" spans="2:12" s="1" customFormat="1" ht="6.95" customHeight="1">
      <c r="B75" s="39"/>
      <c r="C75" s="61"/>
      <c r="D75" s="61"/>
      <c r="E75" s="61"/>
      <c r="F75" s="61"/>
      <c r="G75" s="61"/>
      <c r="H75" s="61"/>
      <c r="I75" s="161"/>
      <c r="J75" s="61"/>
      <c r="K75" s="61"/>
      <c r="L75" s="59"/>
    </row>
    <row r="76" spans="2:12" s="1" customFormat="1" ht="14.45" customHeight="1">
      <c r="B76" s="39"/>
      <c r="C76" s="63" t="s">
        <v>18</v>
      </c>
      <c r="D76" s="61"/>
      <c r="E76" s="61"/>
      <c r="F76" s="61"/>
      <c r="G76" s="61"/>
      <c r="H76" s="61"/>
      <c r="I76" s="161"/>
      <c r="J76" s="61"/>
      <c r="K76" s="61"/>
      <c r="L76" s="59"/>
    </row>
    <row r="77" spans="2:12" s="1" customFormat="1" ht="16.5" customHeight="1">
      <c r="B77" s="39"/>
      <c r="C77" s="61"/>
      <c r="D77" s="61"/>
      <c r="E77" s="364" t="str">
        <f>E7</f>
        <v>Park u Hvězdárny Mikuláše Koperníka v Třinci - Hvězdárna</v>
      </c>
      <c r="F77" s="365"/>
      <c r="G77" s="365"/>
      <c r="H77" s="365"/>
      <c r="I77" s="161"/>
      <c r="J77" s="61"/>
      <c r="K77" s="61"/>
      <c r="L77" s="59"/>
    </row>
    <row r="78" spans="2:12" s="1" customFormat="1" ht="14.45" customHeight="1">
      <c r="B78" s="39"/>
      <c r="C78" s="63" t="s">
        <v>108</v>
      </c>
      <c r="D78" s="61"/>
      <c r="E78" s="61"/>
      <c r="F78" s="61"/>
      <c r="G78" s="61"/>
      <c r="H78" s="61"/>
      <c r="I78" s="161"/>
      <c r="J78" s="61"/>
      <c r="K78" s="61"/>
      <c r="L78" s="59"/>
    </row>
    <row r="79" spans="2:12" s="1" customFormat="1" ht="17.25" customHeight="1">
      <c r="B79" s="39"/>
      <c r="C79" s="61"/>
      <c r="D79" s="61"/>
      <c r="E79" s="339" t="str">
        <f>E9</f>
        <v>D.05 - Dešťová kanalizace se vsakem</v>
      </c>
      <c r="F79" s="366"/>
      <c r="G79" s="366"/>
      <c r="H79" s="366"/>
      <c r="I79" s="161"/>
      <c r="J79" s="61"/>
      <c r="K79" s="61"/>
      <c r="L79" s="59"/>
    </row>
    <row r="80" spans="2:12" s="1" customFormat="1" ht="6.95" customHeight="1">
      <c r="B80" s="39"/>
      <c r="C80" s="61"/>
      <c r="D80" s="61"/>
      <c r="E80" s="61"/>
      <c r="F80" s="61"/>
      <c r="G80" s="61"/>
      <c r="H80" s="61"/>
      <c r="I80" s="161"/>
      <c r="J80" s="61"/>
      <c r="K80" s="61"/>
      <c r="L80" s="59"/>
    </row>
    <row r="81" spans="2:65" s="1" customFormat="1" ht="18" customHeight="1">
      <c r="B81" s="39"/>
      <c r="C81" s="63" t="s">
        <v>26</v>
      </c>
      <c r="D81" s="61"/>
      <c r="E81" s="61"/>
      <c r="F81" s="162" t="str">
        <f>F12</f>
        <v>Obec Třinec</v>
      </c>
      <c r="G81" s="61"/>
      <c r="H81" s="61"/>
      <c r="I81" s="163" t="s">
        <v>28</v>
      </c>
      <c r="J81" s="71" t="str">
        <f>IF(J12="","",J12)</f>
        <v>28. 2. 2017</v>
      </c>
      <c r="K81" s="61"/>
      <c r="L81" s="59"/>
    </row>
    <row r="82" spans="2:65" s="1" customFormat="1" ht="6.95" customHeight="1">
      <c r="B82" s="39"/>
      <c r="C82" s="61"/>
      <c r="D82" s="61"/>
      <c r="E82" s="61"/>
      <c r="F82" s="61"/>
      <c r="G82" s="61"/>
      <c r="H82" s="61"/>
      <c r="I82" s="161"/>
      <c r="J82" s="61"/>
      <c r="K82" s="61"/>
      <c r="L82" s="59"/>
    </row>
    <row r="83" spans="2:65" s="1" customFormat="1">
      <c r="B83" s="39"/>
      <c r="C83" s="63" t="s">
        <v>32</v>
      </c>
      <c r="D83" s="61"/>
      <c r="E83" s="61"/>
      <c r="F83" s="162" t="str">
        <f>E15</f>
        <v>Město Třinec, Jablunkovská 160, 739 61 Třinec</v>
      </c>
      <c r="G83" s="61"/>
      <c r="H83" s="61"/>
      <c r="I83" s="163" t="s">
        <v>39</v>
      </c>
      <c r="J83" s="162" t="str">
        <f>E21</f>
        <v xml:space="preserve"> </v>
      </c>
      <c r="K83" s="61"/>
      <c r="L83" s="59"/>
    </row>
    <row r="84" spans="2:65" s="1" customFormat="1" ht="14.45" customHeight="1">
      <c r="B84" s="39"/>
      <c r="C84" s="63" t="s">
        <v>37</v>
      </c>
      <c r="D84" s="61"/>
      <c r="E84" s="61"/>
      <c r="F84" s="162" t="str">
        <f>IF(E18="","",E18)</f>
        <v/>
      </c>
      <c r="G84" s="61"/>
      <c r="H84" s="61"/>
      <c r="I84" s="161"/>
      <c r="J84" s="61"/>
      <c r="K84" s="61"/>
      <c r="L84" s="59"/>
    </row>
    <row r="85" spans="2:65" s="1" customFormat="1" ht="10.35" customHeight="1">
      <c r="B85" s="39"/>
      <c r="C85" s="61"/>
      <c r="D85" s="61"/>
      <c r="E85" s="61"/>
      <c r="F85" s="61"/>
      <c r="G85" s="61"/>
      <c r="H85" s="61"/>
      <c r="I85" s="161"/>
      <c r="J85" s="61"/>
      <c r="K85" s="61"/>
      <c r="L85" s="59"/>
    </row>
    <row r="86" spans="2:65" s="9" customFormat="1" ht="29.25" customHeight="1">
      <c r="B86" s="164"/>
      <c r="C86" s="165" t="s">
        <v>128</v>
      </c>
      <c r="D86" s="166" t="s">
        <v>62</v>
      </c>
      <c r="E86" s="166" t="s">
        <v>58</v>
      </c>
      <c r="F86" s="166" t="s">
        <v>129</v>
      </c>
      <c r="G86" s="166" t="s">
        <v>130</v>
      </c>
      <c r="H86" s="166" t="s">
        <v>131</v>
      </c>
      <c r="I86" s="167" t="s">
        <v>132</v>
      </c>
      <c r="J86" s="166" t="s">
        <v>113</v>
      </c>
      <c r="K86" s="168" t="s">
        <v>133</v>
      </c>
      <c r="L86" s="169"/>
      <c r="M86" s="79" t="s">
        <v>134</v>
      </c>
      <c r="N86" s="80" t="s">
        <v>47</v>
      </c>
      <c r="O86" s="80" t="s">
        <v>135</v>
      </c>
      <c r="P86" s="80" t="s">
        <v>136</v>
      </c>
      <c r="Q86" s="80" t="s">
        <v>137</v>
      </c>
      <c r="R86" s="80" t="s">
        <v>138</v>
      </c>
      <c r="S86" s="80" t="s">
        <v>139</v>
      </c>
      <c r="T86" s="81" t="s">
        <v>140</v>
      </c>
    </row>
    <row r="87" spans="2:65" s="1" customFormat="1" ht="29.25" customHeight="1">
      <c r="B87" s="39"/>
      <c r="C87" s="85" t="s">
        <v>114</v>
      </c>
      <c r="D87" s="61"/>
      <c r="E87" s="61"/>
      <c r="F87" s="61"/>
      <c r="G87" s="61"/>
      <c r="H87" s="61"/>
      <c r="I87" s="161"/>
      <c r="J87" s="170">
        <f>BK87</f>
        <v>0</v>
      </c>
      <c r="K87" s="61"/>
      <c r="L87" s="59"/>
      <c r="M87" s="82"/>
      <c r="N87" s="83"/>
      <c r="O87" s="83"/>
      <c r="P87" s="171">
        <f>P88+P196</f>
        <v>0</v>
      </c>
      <c r="Q87" s="83"/>
      <c r="R87" s="171">
        <f>R88+R196</f>
        <v>84.448735000000013</v>
      </c>
      <c r="S87" s="83"/>
      <c r="T87" s="172">
        <f>T88+T196</f>
        <v>0.72199999999999998</v>
      </c>
      <c r="AT87" s="22" t="s">
        <v>76</v>
      </c>
      <c r="AU87" s="22" t="s">
        <v>115</v>
      </c>
      <c r="BK87" s="173">
        <f>BK88+BK196</f>
        <v>0</v>
      </c>
    </row>
    <row r="88" spans="2:65" s="10" customFormat="1" ht="37.35" customHeight="1">
      <c r="B88" s="174"/>
      <c r="C88" s="175"/>
      <c r="D88" s="176" t="s">
        <v>76</v>
      </c>
      <c r="E88" s="177" t="s">
        <v>141</v>
      </c>
      <c r="F88" s="177" t="s">
        <v>142</v>
      </c>
      <c r="G88" s="175"/>
      <c r="H88" s="175"/>
      <c r="I88" s="178"/>
      <c r="J88" s="179">
        <f>BK88</f>
        <v>0</v>
      </c>
      <c r="K88" s="175"/>
      <c r="L88" s="180"/>
      <c r="M88" s="181"/>
      <c r="N88" s="182"/>
      <c r="O88" s="182"/>
      <c r="P88" s="183">
        <f>P89+P139+P144+P151+P158+P184+P188+P194</f>
        <v>0</v>
      </c>
      <c r="Q88" s="182"/>
      <c r="R88" s="183">
        <f>R89+R139+R144+R151+R158+R184+R188+R194</f>
        <v>84.445875000000015</v>
      </c>
      <c r="S88" s="182"/>
      <c r="T88" s="184">
        <f>T89+T139+T144+T151+T158+T184+T188+T194</f>
        <v>0.72199999999999998</v>
      </c>
      <c r="AR88" s="185" t="s">
        <v>25</v>
      </c>
      <c r="AT88" s="186" t="s">
        <v>76</v>
      </c>
      <c r="AU88" s="186" t="s">
        <v>77</v>
      </c>
      <c r="AY88" s="185" t="s">
        <v>143</v>
      </c>
      <c r="BK88" s="187">
        <f>BK89+BK139+BK144+BK151+BK158+BK184+BK188+BK194</f>
        <v>0</v>
      </c>
    </row>
    <row r="89" spans="2:65" s="10" customFormat="1" ht="19.899999999999999" customHeight="1">
      <c r="B89" s="174"/>
      <c r="C89" s="175"/>
      <c r="D89" s="176" t="s">
        <v>76</v>
      </c>
      <c r="E89" s="188" t="s">
        <v>25</v>
      </c>
      <c r="F89" s="188" t="s">
        <v>144</v>
      </c>
      <c r="G89" s="175"/>
      <c r="H89" s="175"/>
      <c r="I89" s="178"/>
      <c r="J89" s="189">
        <f>BK89</f>
        <v>0</v>
      </c>
      <c r="K89" s="175"/>
      <c r="L89" s="180"/>
      <c r="M89" s="181"/>
      <c r="N89" s="182"/>
      <c r="O89" s="182"/>
      <c r="P89" s="183">
        <f>SUM(P90:P138)</f>
        <v>0</v>
      </c>
      <c r="Q89" s="182"/>
      <c r="R89" s="183">
        <f>SUM(R90:R138)</f>
        <v>78.505123000000012</v>
      </c>
      <c r="S89" s="182"/>
      <c r="T89" s="184">
        <f>SUM(T90:T138)</f>
        <v>0.72199999999999998</v>
      </c>
      <c r="AR89" s="185" t="s">
        <v>25</v>
      </c>
      <c r="AT89" s="186" t="s">
        <v>76</v>
      </c>
      <c r="AU89" s="186" t="s">
        <v>25</v>
      </c>
      <c r="AY89" s="185" t="s">
        <v>143</v>
      </c>
      <c r="BK89" s="187">
        <f>SUM(BK90:BK138)</f>
        <v>0</v>
      </c>
    </row>
    <row r="90" spans="2:65" s="1" customFormat="1" ht="51" customHeight="1">
      <c r="B90" s="39"/>
      <c r="C90" s="190" t="s">
        <v>25</v>
      </c>
      <c r="D90" s="190" t="s">
        <v>145</v>
      </c>
      <c r="E90" s="191" t="s">
        <v>154</v>
      </c>
      <c r="F90" s="192" t="s">
        <v>155</v>
      </c>
      <c r="G90" s="193" t="s">
        <v>148</v>
      </c>
      <c r="H90" s="194">
        <v>1.2</v>
      </c>
      <c r="I90" s="195"/>
      <c r="J90" s="196">
        <f>ROUND(I90*H90,2)</f>
        <v>0</v>
      </c>
      <c r="K90" s="192" t="s">
        <v>149</v>
      </c>
      <c r="L90" s="59"/>
      <c r="M90" s="197" t="s">
        <v>34</v>
      </c>
      <c r="N90" s="198" t="s">
        <v>48</v>
      </c>
      <c r="O90" s="40"/>
      <c r="P90" s="199">
        <f>O90*H90</f>
        <v>0</v>
      </c>
      <c r="Q90" s="199">
        <v>0</v>
      </c>
      <c r="R90" s="199">
        <f>Q90*H90</f>
        <v>0</v>
      </c>
      <c r="S90" s="199">
        <v>0.26</v>
      </c>
      <c r="T90" s="200">
        <f>S90*H90</f>
        <v>0.312</v>
      </c>
      <c r="AR90" s="22" t="s">
        <v>150</v>
      </c>
      <c r="AT90" s="22" t="s">
        <v>145</v>
      </c>
      <c r="AU90" s="22" t="s">
        <v>86</v>
      </c>
      <c r="AY90" s="22" t="s">
        <v>143</v>
      </c>
      <c r="BE90" s="201">
        <f>IF(N90="základní",J90,0)</f>
        <v>0</v>
      </c>
      <c r="BF90" s="201">
        <f>IF(N90="snížená",J90,0)</f>
        <v>0</v>
      </c>
      <c r="BG90" s="201">
        <f>IF(N90="zákl. přenesená",J90,0)</f>
        <v>0</v>
      </c>
      <c r="BH90" s="201">
        <f>IF(N90="sníž. přenesená",J90,0)</f>
        <v>0</v>
      </c>
      <c r="BI90" s="201">
        <f>IF(N90="nulová",J90,0)</f>
        <v>0</v>
      </c>
      <c r="BJ90" s="22" t="s">
        <v>25</v>
      </c>
      <c r="BK90" s="201">
        <f>ROUND(I90*H90,2)</f>
        <v>0</v>
      </c>
      <c r="BL90" s="22" t="s">
        <v>150</v>
      </c>
      <c r="BM90" s="22" t="s">
        <v>990</v>
      </c>
    </row>
    <row r="91" spans="2:65" s="11" customFormat="1" ht="13.5">
      <c r="B91" s="202"/>
      <c r="C91" s="203"/>
      <c r="D91" s="204" t="s">
        <v>152</v>
      </c>
      <c r="E91" s="205" t="s">
        <v>34</v>
      </c>
      <c r="F91" s="206" t="s">
        <v>991</v>
      </c>
      <c r="G91" s="203"/>
      <c r="H91" s="207">
        <v>1.2</v>
      </c>
      <c r="I91" s="208"/>
      <c r="J91" s="203"/>
      <c r="K91" s="203"/>
      <c r="L91" s="209"/>
      <c r="M91" s="210"/>
      <c r="N91" s="211"/>
      <c r="O91" s="211"/>
      <c r="P91" s="211"/>
      <c r="Q91" s="211"/>
      <c r="R91" s="211"/>
      <c r="S91" s="211"/>
      <c r="T91" s="212"/>
      <c r="AT91" s="213" t="s">
        <v>152</v>
      </c>
      <c r="AU91" s="213" t="s">
        <v>86</v>
      </c>
      <c r="AV91" s="11" t="s">
        <v>86</v>
      </c>
      <c r="AW91" s="11" t="s">
        <v>41</v>
      </c>
      <c r="AX91" s="11" t="s">
        <v>25</v>
      </c>
      <c r="AY91" s="213" t="s">
        <v>143</v>
      </c>
    </row>
    <row r="92" spans="2:65" s="1" customFormat="1" ht="38.25" customHeight="1">
      <c r="B92" s="39"/>
      <c r="C92" s="190" t="s">
        <v>86</v>
      </c>
      <c r="D92" s="190" t="s">
        <v>145</v>
      </c>
      <c r="E92" s="191" t="s">
        <v>159</v>
      </c>
      <c r="F92" s="192" t="s">
        <v>160</v>
      </c>
      <c r="G92" s="193" t="s">
        <v>161</v>
      </c>
      <c r="H92" s="194">
        <v>2</v>
      </c>
      <c r="I92" s="195"/>
      <c r="J92" s="196">
        <f>ROUND(I92*H92,2)</f>
        <v>0</v>
      </c>
      <c r="K92" s="192" t="s">
        <v>149</v>
      </c>
      <c r="L92" s="59"/>
      <c r="M92" s="197" t="s">
        <v>34</v>
      </c>
      <c r="N92" s="198" t="s">
        <v>48</v>
      </c>
      <c r="O92" s="40"/>
      <c r="P92" s="199">
        <f>O92*H92</f>
        <v>0</v>
      </c>
      <c r="Q92" s="199">
        <v>0</v>
      </c>
      <c r="R92" s="199">
        <f>Q92*H92</f>
        <v>0</v>
      </c>
      <c r="S92" s="199">
        <v>0.20499999999999999</v>
      </c>
      <c r="T92" s="200">
        <f>S92*H92</f>
        <v>0.41</v>
      </c>
      <c r="AR92" s="22" t="s">
        <v>150</v>
      </c>
      <c r="AT92" s="22" t="s">
        <v>145</v>
      </c>
      <c r="AU92" s="22" t="s">
        <v>86</v>
      </c>
      <c r="AY92" s="22" t="s">
        <v>143</v>
      </c>
      <c r="BE92" s="201">
        <f>IF(N92="základní",J92,0)</f>
        <v>0</v>
      </c>
      <c r="BF92" s="201">
        <f>IF(N92="snížená",J92,0)</f>
        <v>0</v>
      </c>
      <c r="BG92" s="201">
        <f>IF(N92="zákl. přenesená",J92,0)</f>
        <v>0</v>
      </c>
      <c r="BH92" s="201">
        <f>IF(N92="sníž. přenesená",J92,0)</f>
        <v>0</v>
      </c>
      <c r="BI92" s="201">
        <f>IF(N92="nulová",J92,0)</f>
        <v>0</v>
      </c>
      <c r="BJ92" s="22" t="s">
        <v>25</v>
      </c>
      <c r="BK92" s="201">
        <f>ROUND(I92*H92,2)</f>
        <v>0</v>
      </c>
      <c r="BL92" s="22" t="s">
        <v>150</v>
      </c>
      <c r="BM92" s="22" t="s">
        <v>992</v>
      </c>
    </row>
    <row r="93" spans="2:65" s="11" customFormat="1" ht="13.5">
      <c r="B93" s="202"/>
      <c r="C93" s="203"/>
      <c r="D93" s="204" t="s">
        <v>152</v>
      </c>
      <c r="E93" s="205" t="s">
        <v>34</v>
      </c>
      <c r="F93" s="206" t="s">
        <v>993</v>
      </c>
      <c r="G93" s="203"/>
      <c r="H93" s="207">
        <v>2</v>
      </c>
      <c r="I93" s="208"/>
      <c r="J93" s="203"/>
      <c r="K93" s="203"/>
      <c r="L93" s="209"/>
      <c r="M93" s="210"/>
      <c r="N93" s="211"/>
      <c r="O93" s="211"/>
      <c r="P93" s="211"/>
      <c r="Q93" s="211"/>
      <c r="R93" s="211"/>
      <c r="S93" s="211"/>
      <c r="T93" s="212"/>
      <c r="AT93" s="213" t="s">
        <v>152</v>
      </c>
      <c r="AU93" s="213" t="s">
        <v>86</v>
      </c>
      <c r="AV93" s="11" t="s">
        <v>86</v>
      </c>
      <c r="AW93" s="11" t="s">
        <v>41</v>
      </c>
      <c r="AX93" s="11" t="s">
        <v>25</v>
      </c>
      <c r="AY93" s="213" t="s">
        <v>143</v>
      </c>
    </row>
    <row r="94" spans="2:65" s="1" customFormat="1" ht="63.75" customHeight="1">
      <c r="B94" s="39"/>
      <c r="C94" s="190" t="s">
        <v>158</v>
      </c>
      <c r="D94" s="190" t="s">
        <v>145</v>
      </c>
      <c r="E94" s="191" t="s">
        <v>994</v>
      </c>
      <c r="F94" s="192" t="s">
        <v>995</v>
      </c>
      <c r="G94" s="193" t="s">
        <v>161</v>
      </c>
      <c r="H94" s="194">
        <v>1</v>
      </c>
      <c r="I94" s="195"/>
      <c r="J94" s="196">
        <f>ROUND(I94*H94,2)</f>
        <v>0</v>
      </c>
      <c r="K94" s="192" t="s">
        <v>149</v>
      </c>
      <c r="L94" s="59"/>
      <c r="M94" s="197" t="s">
        <v>34</v>
      </c>
      <c r="N94" s="198" t="s">
        <v>48</v>
      </c>
      <c r="O94" s="40"/>
      <c r="P94" s="199">
        <f>O94*H94</f>
        <v>0</v>
      </c>
      <c r="Q94" s="199">
        <v>3.6900000000000002E-2</v>
      </c>
      <c r="R94" s="199">
        <f>Q94*H94</f>
        <v>3.6900000000000002E-2</v>
      </c>
      <c r="S94" s="199">
        <v>0</v>
      </c>
      <c r="T94" s="200">
        <f>S94*H94</f>
        <v>0</v>
      </c>
      <c r="AR94" s="22" t="s">
        <v>150</v>
      </c>
      <c r="AT94" s="22" t="s">
        <v>145</v>
      </c>
      <c r="AU94" s="22" t="s">
        <v>86</v>
      </c>
      <c r="AY94" s="22" t="s">
        <v>143</v>
      </c>
      <c r="BE94" s="201">
        <f>IF(N94="základní",J94,0)</f>
        <v>0</v>
      </c>
      <c r="BF94" s="201">
        <f>IF(N94="snížená",J94,0)</f>
        <v>0</v>
      </c>
      <c r="BG94" s="201">
        <f>IF(N94="zákl. přenesená",J94,0)</f>
        <v>0</v>
      </c>
      <c r="BH94" s="201">
        <f>IF(N94="sníž. přenesená",J94,0)</f>
        <v>0</v>
      </c>
      <c r="BI94" s="201">
        <f>IF(N94="nulová",J94,0)</f>
        <v>0</v>
      </c>
      <c r="BJ94" s="22" t="s">
        <v>25</v>
      </c>
      <c r="BK94" s="201">
        <f>ROUND(I94*H94,2)</f>
        <v>0</v>
      </c>
      <c r="BL94" s="22" t="s">
        <v>150</v>
      </c>
      <c r="BM94" s="22" t="s">
        <v>996</v>
      </c>
    </row>
    <row r="95" spans="2:65" s="11" customFormat="1" ht="13.5">
      <c r="B95" s="202"/>
      <c r="C95" s="203"/>
      <c r="D95" s="204" t="s">
        <v>152</v>
      </c>
      <c r="E95" s="205" t="s">
        <v>34</v>
      </c>
      <c r="F95" s="206" t="s">
        <v>997</v>
      </c>
      <c r="G95" s="203"/>
      <c r="H95" s="207">
        <v>1</v>
      </c>
      <c r="I95" s="208"/>
      <c r="J95" s="203"/>
      <c r="K95" s="203"/>
      <c r="L95" s="209"/>
      <c r="M95" s="210"/>
      <c r="N95" s="211"/>
      <c r="O95" s="211"/>
      <c r="P95" s="211"/>
      <c r="Q95" s="211"/>
      <c r="R95" s="211"/>
      <c r="S95" s="211"/>
      <c r="T95" s="212"/>
      <c r="AT95" s="213" t="s">
        <v>152</v>
      </c>
      <c r="AU95" s="213" t="s">
        <v>86</v>
      </c>
      <c r="AV95" s="11" t="s">
        <v>86</v>
      </c>
      <c r="AW95" s="11" t="s">
        <v>41</v>
      </c>
      <c r="AX95" s="11" t="s">
        <v>25</v>
      </c>
      <c r="AY95" s="213" t="s">
        <v>143</v>
      </c>
    </row>
    <row r="96" spans="2:65" s="1" customFormat="1" ht="25.5" customHeight="1">
      <c r="B96" s="39"/>
      <c r="C96" s="190" t="s">
        <v>150</v>
      </c>
      <c r="D96" s="190" t="s">
        <v>145</v>
      </c>
      <c r="E96" s="191" t="s">
        <v>998</v>
      </c>
      <c r="F96" s="192" t="s">
        <v>999</v>
      </c>
      <c r="G96" s="193" t="s">
        <v>161</v>
      </c>
      <c r="H96" s="194">
        <v>55</v>
      </c>
      <c r="I96" s="195"/>
      <c r="J96" s="196">
        <f>ROUND(I96*H96,2)</f>
        <v>0</v>
      </c>
      <c r="K96" s="192" t="s">
        <v>149</v>
      </c>
      <c r="L96" s="59"/>
      <c r="M96" s="197" t="s">
        <v>34</v>
      </c>
      <c r="N96" s="198" t="s">
        <v>48</v>
      </c>
      <c r="O96" s="40"/>
      <c r="P96" s="199">
        <f>O96*H96</f>
        <v>0</v>
      </c>
      <c r="Q96" s="199">
        <v>1.2E-4</v>
      </c>
      <c r="R96" s="199">
        <f>Q96*H96</f>
        <v>6.6E-3</v>
      </c>
      <c r="S96" s="199">
        <v>0</v>
      </c>
      <c r="T96" s="200">
        <f>S96*H96</f>
        <v>0</v>
      </c>
      <c r="AR96" s="22" t="s">
        <v>150</v>
      </c>
      <c r="AT96" s="22" t="s">
        <v>145</v>
      </c>
      <c r="AU96" s="22" t="s">
        <v>86</v>
      </c>
      <c r="AY96" s="22" t="s">
        <v>143</v>
      </c>
      <c r="BE96" s="201">
        <f>IF(N96="základní",J96,0)</f>
        <v>0</v>
      </c>
      <c r="BF96" s="201">
        <f>IF(N96="snížená",J96,0)</f>
        <v>0</v>
      </c>
      <c r="BG96" s="201">
        <f>IF(N96="zákl. přenesená",J96,0)</f>
        <v>0</v>
      </c>
      <c r="BH96" s="201">
        <f>IF(N96="sníž. přenesená",J96,0)</f>
        <v>0</v>
      </c>
      <c r="BI96" s="201">
        <f>IF(N96="nulová",J96,0)</f>
        <v>0</v>
      </c>
      <c r="BJ96" s="22" t="s">
        <v>25</v>
      </c>
      <c r="BK96" s="201">
        <f>ROUND(I96*H96,2)</f>
        <v>0</v>
      </c>
      <c r="BL96" s="22" t="s">
        <v>150</v>
      </c>
      <c r="BM96" s="22" t="s">
        <v>1000</v>
      </c>
    </row>
    <row r="97" spans="2:65" s="11" customFormat="1" ht="13.5">
      <c r="B97" s="202"/>
      <c r="C97" s="203"/>
      <c r="D97" s="204" t="s">
        <v>152</v>
      </c>
      <c r="E97" s="205" t="s">
        <v>34</v>
      </c>
      <c r="F97" s="206" t="s">
        <v>1001</v>
      </c>
      <c r="G97" s="203"/>
      <c r="H97" s="207">
        <v>55</v>
      </c>
      <c r="I97" s="208"/>
      <c r="J97" s="203"/>
      <c r="K97" s="203"/>
      <c r="L97" s="209"/>
      <c r="M97" s="210"/>
      <c r="N97" s="211"/>
      <c r="O97" s="211"/>
      <c r="P97" s="211"/>
      <c r="Q97" s="211"/>
      <c r="R97" s="211"/>
      <c r="S97" s="211"/>
      <c r="T97" s="212"/>
      <c r="AT97" s="213" t="s">
        <v>152</v>
      </c>
      <c r="AU97" s="213" t="s">
        <v>86</v>
      </c>
      <c r="AV97" s="11" t="s">
        <v>86</v>
      </c>
      <c r="AW97" s="11" t="s">
        <v>41</v>
      </c>
      <c r="AX97" s="11" t="s">
        <v>25</v>
      </c>
      <c r="AY97" s="213" t="s">
        <v>143</v>
      </c>
    </row>
    <row r="98" spans="2:65" s="1" customFormat="1" ht="25.5" customHeight="1">
      <c r="B98" s="39"/>
      <c r="C98" s="190" t="s">
        <v>171</v>
      </c>
      <c r="D98" s="190" t="s">
        <v>145</v>
      </c>
      <c r="E98" s="191" t="s">
        <v>1002</v>
      </c>
      <c r="F98" s="192" t="s">
        <v>1003</v>
      </c>
      <c r="G98" s="193" t="s">
        <v>161</v>
      </c>
      <c r="H98" s="194">
        <v>55</v>
      </c>
      <c r="I98" s="195"/>
      <c r="J98" s="196">
        <f>ROUND(I98*H98,2)</f>
        <v>0</v>
      </c>
      <c r="K98" s="192" t="s">
        <v>149</v>
      </c>
      <c r="L98" s="59"/>
      <c r="M98" s="197" t="s">
        <v>34</v>
      </c>
      <c r="N98" s="198" t="s">
        <v>48</v>
      </c>
      <c r="O98" s="40"/>
      <c r="P98" s="199">
        <f>O98*H98</f>
        <v>0</v>
      </c>
      <c r="Q98" s="199">
        <v>0</v>
      </c>
      <c r="R98" s="199">
        <f>Q98*H98</f>
        <v>0</v>
      </c>
      <c r="S98" s="199">
        <v>0</v>
      </c>
      <c r="T98" s="200">
        <f>S98*H98</f>
        <v>0</v>
      </c>
      <c r="AR98" s="22" t="s">
        <v>150</v>
      </c>
      <c r="AT98" s="22" t="s">
        <v>145</v>
      </c>
      <c r="AU98" s="22" t="s">
        <v>86</v>
      </c>
      <c r="AY98" s="22" t="s">
        <v>143</v>
      </c>
      <c r="BE98" s="201">
        <f>IF(N98="základní",J98,0)</f>
        <v>0</v>
      </c>
      <c r="BF98" s="201">
        <f>IF(N98="snížená",J98,0)</f>
        <v>0</v>
      </c>
      <c r="BG98" s="201">
        <f>IF(N98="zákl. přenesená",J98,0)</f>
        <v>0</v>
      </c>
      <c r="BH98" s="201">
        <f>IF(N98="sníž. přenesená",J98,0)</f>
        <v>0</v>
      </c>
      <c r="BI98" s="201">
        <f>IF(N98="nulová",J98,0)</f>
        <v>0</v>
      </c>
      <c r="BJ98" s="22" t="s">
        <v>25</v>
      </c>
      <c r="BK98" s="201">
        <f>ROUND(I98*H98,2)</f>
        <v>0</v>
      </c>
      <c r="BL98" s="22" t="s">
        <v>150</v>
      </c>
      <c r="BM98" s="22" t="s">
        <v>1004</v>
      </c>
    </row>
    <row r="99" spans="2:65" s="1" customFormat="1" ht="16.5" customHeight="1">
      <c r="B99" s="39"/>
      <c r="C99" s="190" t="s">
        <v>175</v>
      </c>
      <c r="D99" s="190" t="s">
        <v>145</v>
      </c>
      <c r="E99" s="191" t="s">
        <v>1005</v>
      </c>
      <c r="F99" s="192" t="s">
        <v>1006</v>
      </c>
      <c r="G99" s="193" t="s">
        <v>161</v>
      </c>
      <c r="H99" s="194">
        <v>1</v>
      </c>
      <c r="I99" s="195"/>
      <c r="J99" s="196">
        <f>ROUND(I99*H99,2)</f>
        <v>0</v>
      </c>
      <c r="K99" s="192" t="s">
        <v>149</v>
      </c>
      <c r="L99" s="59"/>
      <c r="M99" s="197" t="s">
        <v>34</v>
      </c>
      <c r="N99" s="198" t="s">
        <v>48</v>
      </c>
      <c r="O99" s="40"/>
      <c r="P99" s="199">
        <f>O99*H99</f>
        <v>0</v>
      </c>
      <c r="Q99" s="199">
        <v>5.5000000000000003E-4</v>
      </c>
      <c r="R99" s="199">
        <f>Q99*H99</f>
        <v>5.5000000000000003E-4</v>
      </c>
      <c r="S99" s="199">
        <v>0</v>
      </c>
      <c r="T99" s="200">
        <f>S99*H99</f>
        <v>0</v>
      </c>
      <c r="AR99" s="22" t="s">
        <v>150</v>
      </c>
      <c r="AT99" s="22" t="s">
        <v>145</v>
      </c>
      <c r="AU99" s="22" t="s">
        <v>86</v>
      </c>
      <c r="AY99" s="22" t="s">
        <v>143</v>
      </c>
      <c r="BE99" s="201">
        <f>IF(N99="základní",J99,0)</f>
        <v>0</v>
      </c>
      <c r="BF99" s="201">
        <f>IF(N99="snížená",J99,0)</f>
        <v>0</v>
      </c>
      <c r="BG99" s="201">
        <f>IF(N99="zákl. přenesená",J99,0)</f>
        <v>0</v>
      </c>
      <c r="BH99" s="201">
        <f>IF(N99="sníž. přenesená",J99,0)</f>
        <v>0</v>
      </c>
      <c r="BI99" s="201">
        <f>IF(N99="nulová",J99,0)</f>
        <v>0</v>
      </c>
      <c r="BJ99" s="22" t="s">
        <v>25</v>
      </c>
      <c r="BK99" s="201">
        <f>ROUND(I99*H99,2)</f>
        <v>0</v>
      </c>
      <c r="BL99" s="22" t="s">
        <v>150</v>
      </c>
      <c r="BM99" s="22" t="s">
        <v>1007</v>
      </c>
    </row>
    <row r="100" spans="2:65" s="11" customFormat="1" ht="13.5">
      <c r="B100" s="202"/>
      <c r="C100" s="203"/>
      <c r="D100" s="204" t="s">
        <v>152</v>
      </c>
      <c r="E100" s="205" t="s">
        <v>34</v>
      </c>
      <c r="F100" s="206" t="s">
        <v>997</v>
      </c>
      <c r="G100" s="203"/>
      <c r="H100" s="207">
        <v>1</v>
      </c>
      <c r="I100" s="208"/>
      <c r="J100" s="203"/>
      <c r="K100" s="203"/>
      <c r="L100" s="209"/>
      <c r="M100" s="210"/>
      <c r="N100" s="211"/>
      <c r="O100" s="211"/>
      <c r="P100" s="211"/>
      <c r="Q100" s="211"/>
      <c r="R100" s="211"/>
      <c r="S100" s="211"/>
      <c r="T100" s="212"/>
      <c r="AT100" s="213" t="s">
        <v>152</v>
      </c>
      <c r="AU100" s="213" t="s">
        <v>86</v>
      </c>
      <c r="AV100" s="11" t="s">
        <v>86</v>
      </c>
      <c r="AW100" s="11" t="s">
        <v>41</v>
      </c>
      <c r="AX100" s="11" t="s">
        <v>25</v>
      </c>
      <c r="AY100" s="213" t="s">
        <v>143</v>
      </c>
    </row>
    <row r="101" spans="2:65" s="1" customFormat="1" ht="25.5" customHeight="1">
      <c r="B101" s="39"/>
      <c r="C101" s="190" t="s">
        <v>180</v>
      </c>
      <c r="D101" s="190" t="s">
        <v>145</v>
      </c>
      <c r="E101" s="191" t="s">
        <v>1008</v>
      </c>
      <c r="F101" s="192" t="s">
        <v>1009</v>
      </c>
      <c r="G101" s="193" t="s">
        <v>161</v>
      </c>
      <c r="H101" s="194">
        <v>1</v>
      </c>
      <c r="I101" s="195"/>
      <c r="J101" s="196">
        <f>ROUND(I101*H101,2)</f>
        <v>0</v>
      </c>
      <c r="K101" s="192" t="s">
        <v>149</v>
      </c>
      <c r="L101" s="59"/>
      <c r="M101" s="197" t="s">
        <v>34</v>
      </c>
      <c r="N101" s="198" t="s">
        <v>48</v>
      </c>
      <c r="O101" s="40"/>
      <c r="P101" s="199">
        <f>O101*H101</f>
        <v>0</v>
      </c>
      <c r="Q101" s="199">
        <v>0</v>
      </c>
      <c r="R101" s="199">
        <f>Q101*H101</f>
        <v>0</v>
      </c>
      <c r="S101" s="199">
        <v>0</v>
      </c>
      <c r="T101" s="200">
        <f>S101*H101</f>
        <v>0</v>
      </c>
      <c r="AR101" s="22" t="s">
        <v>150</v>
      </c>
      <c r="AT101" s="22" t="s">
        <v>145</v>
      </c>
      <c r="AU101" s="22" t="s">
        <v>86</v>
      </c>
      <c r="AY101" s="22" t="s">
        <v>143</v>
      </c>
      <c r="BE101" s="201">
        <f>IF(N101="základní",J101,0)</f>
        <v>0</v>
      </c>
      <c r="BF101" s="201">
        <f>IF(N101="snížená",J101,0)</f>
        <v>0</v>
      </c>
      <c r="BG101" s="201">
        <f>IF(N101="zákl. přenesená",J101,0)</f>
        <v>0</v>
      </c>
      <c r="BH101" s="201">
        <f>IF(N101="sníž. přenesená",J101,0)</f>
        <v>0</v>
      </c>
      <c r="BI101" s="201">
        <f>IF(N101="nulová",J101,0)</f>
        <v>0</v>
      </c>
      <c r="BJ101" s="22" t="s">
        <v>25</v>
      </c>
      <c r="BK101" s="201">
        <f>ROUND(I101*H101,2)</f>
        <v>0</v>
      </c>
      <c r="BL101" s="22" t="s">
        <v>150</v>
      </c>
      <c r="BM101" s="22" t="s">
        <v>1010</v>
      </c>
    </row>
    <row r="102" spans="2:65" s="1" customFormat="1" ht="25.5" customHeight="1">
      <c r="B102" s="39"/>
      <c r="C102" s="190" t="s">
        <v>184</v>
      </c>
      <c r="D102" s="190" t="s">
        <v>145</v>
      </c>
      <c r="E102" s="191" t="s">
        <v>1011</v>
      </c>
      <c r="F102" s="192" t="s">
        <v>1012</v>
      </c>
      <c r="G102" s="193" t="s">
        <v>166</v>
      </c>
      <c r="H102" s="194">
        <v>41.1</v>
      </c>
      <c r="I102" s="195"/>
      <c r="J102" s="196">
        <f>ROUND(I102*H102,2)</f>
        <v>0</v>
      </c>
      <c r="K102" s="192" t="s">
        <v>149</v>
      </c>
      <c r="L102" s="59"/>
      <c r="M102" s="197" t="s">
        <v>34</v>
      </c>
      <c r="N102" s="198" t="s">
        <v>48</v>
      </c>
      <c r="O102" s="40"/>
      <c r="P102" s="199">
        <f>O102*H102</f>
        <v>0</v>
      </c>
      <c r="Q102" s="199">
        <v>0</v>
      </c>
      <c r="R102" s="199">
        <f>Q102*H102</f>
        <v>0</v>
      </c>
      <c r="S102" s="199">
        <v>0</v>
      </c>
      <c r="T102" s="200">
        <f>S102*H102</f>
        <v>0</v>
      </c>
      <c r="AR102" s="22" t="s">
        <v>150</v>
      </c>
      <c r="AT102" s="22" t="s">
        <v>145</v>
      </c>
      <c r="AU102" s="22" t="s">
        <v>86</v>
      </c>
      <c r="AY102" s="22" t="s">
        <v>143</v>
      </c>
      <c r="BE102" s="201">
        <f>IF(N102="základní",J102,0)</f>
        <v>0</v>
      </c>
      <c r="BF102" s="201">
        <f>IF(N102="snížená",J102,0)</f>
        <v>0</v>
      </c>
      <c r="BG102" s="201">
        <f>IF(N102="zákl. přenesená",J102,0)</f>
        <v>0</v>
      </c>
      <c r="BH102" s="201">
        <f>IF(N102="sníž. přenesená",J102,0)</f>
        <v>0</v>
      </c>
      <c r="BI102" s="201">
        <f>IF(N102="nulová",J102,0)</f>
        <v>0</v>
      </c>
      <c r="BJ102" s="22" t="s">
        <v>25</v>
      </c>
      <c r="BK102" s="201">
        <f>ROUND(I102*H102,2)</f>
        <v>0</v>
      </c>
      <c r="BL102" s="22" t="s">
        <v>150</v>
      </c>
      <c r="BM102" s="22" t="s">
        <v>1013</v>
      </c>
    </row>
    <row r="103" spans="2:65" s="11" customFormat="1" ht="13.5">
      <c r="B103" s="202"/>
      <c r="C103" s="203"/>
      <c r="D103" s="204" t="s">
        <v>152</v>
      </c>
      <c r="E103" s="205" t="s">
        <v>34</v>
      </c>
      <c r="F103" s="206" t="s">
        <v>1014</v>
      </c>
      <c r="G103" s="203"/>
      <c r="H103" s="207">
        <v>41.1</v>
      </c>
      <c r="I103" s="208"/>
      <c r="J103" s="203"/>
      <c r="K103" s="203"/>
      <c r="L103" s="209"/>
      <c r="M103" s="210"/>
      <c r="N103" s="211"/>
      <c r="O103" s="211"/>
      <c r="P103" s="211"/>
      <c r="Q103" s="211"/>
      <c r="R103" s="211"/>
      <c r="S103" s="211"/>
      <c r="T103" s="212"/>
      <c r="AT103" s="213" t="s">
        <v>152</v>
      </c>
      <c r="AU103" s="213" t="s">
        <v>86</v>
      </c>
      <c r="AV103" s="11" t="s">
        <v>86</v>
      </c>
      <c r="AW103" s="11" t="s">
        <v>41</v>
      </c>
      <c r="AX103" s="11" t="s">
        <v>25</v>
      </c>
      <c r="AY103" s="213" t="s">
        <v>143</v>
      </c>
    </row>
    <row r="104" spans="2:65" s="1" customFormat="1" ht="38.25" customHeight="1">
      <c r="B104" s="39"/>
      <c r="C104" s="190" t="s">
        <v>189</v>
      </c>
      <c r="D104" s="190" t="s">
        <v>145</v>
      </c>
      <c r="E104" s="191" t="s">
        <v>1015</v>
      </c>
      <c r="F104" s="192" t="s">
        <v>1016</v>
      </c>
      <c r="G104" s="193" t="s">
        <v>166</v>
      </c>
      <c r="H104" s="194">
        <v>41.1</v>
      </c>
      <c r="I104" s="195"/>
      <c r="J104" s="196">
        <f>ROUND(I104*H104,2)</f>
        <v>0</v>
      </c>
      <c r="K104" s="192" t="s">
        <v>149</v>
      </c>
      <c r="L104" s="59"/>
      <c r="M104" s="197" t="s">
        <v>34</v>
      </c>
      <c r="N104" s="198" t="s">
        <v>48</v>
      </c>
      <c r="O104" s="40"/>
      <c r="P104" s="199">
        <f>O104*H104</f>
        <v>0</v>
      </c>
      <c r="Q104" s="199">
        <v>0</v>
      </c>
      <c r="R104" s="199">
        <f>Q104*H104</f>
        <v>0</v>
      </c>
      <c r="S104" s="199">
        <v>0</v>
      </c>
      <c r="T104" s="200">
        <f>S104*H104</f>
        <v>0</v>
      </c>
      <c r="AR104" s="22" t="s">
        <v>150</v>
      </c>
      <c r="AT104" s="22" t="s">
        <v>145</v>
      </c>
      <c r="AU104" s="22" t="s">
        <v>86</v>
      </c>
      <c r="AY104" s="22" t="s">
        <v>143</v>
      </c>
      <c r="BE104" s="201">
        <f>IF(N104="základní",J104,0)</f>
        <v>0</v>
      </c>
      <c r="BF104" s="201">
        <f>IF(N104="snížená",J104,0)</f>
        <v>0</v>
      </c>
      <c r="BG104" s="201">
        <f>IF(N104="zákl. přenesená",J104,0)</f>
        <v>0</v>
      </c>
      <c r="BH104" s="201">
        <f>IF(N104="sníž. přenesená",J104,0)</f>
        <v>0</v>
      </c>
      <c r="BI104" s="201">
        <f>IF(N104="nulová",J104,0)</f>
        <v>0</v>
      </c>
      <c r="BJ104" s="22" t="s">
        <v>25</v>
      </c>
      <c r="BK104" s="201">
        <f>ROUND(I104*H104,2)</f>
        <v>0</v>
      </c>
      <c r="BL104" s="22" t="s">
        <v>150</v>
      </c>
      <c r="BM104" s="22" t="s">
        <v>1017</v>
      </c>
    </row>
    <row r="105" spans="2:65" s="1" customFormat="1" ht="38.25" customHeight="1">
      <c r="B105" s="39"/>
      <c r="C105" s="190" t="s">
        <v>30</v>
      </c>
      <c r="D105" s="190" t="s">
        <v>145</v>
      </c>
      <c r="E105" s="191" t="s">
        <v>1018</v>
      </c>
      <c r="F105" s="192" t="s">
        <v>1019</v>
      </c>
      <c r="G105" s="193" t="s">
        <v>166</v>
      </c>
      <c r="H105" s="194">
        <v>7.9</v>
      </c>
      <c r="I105" s="195"/>
      <c r="J105" s="196">
        <f>ROUND(I105*H105,2)</f>
        <v>0</v>
      </c>
      <c r="K105" s="192" t="s">
        <v>149</v>
      </c>
      <c r="L105" s="59"/>
      <c r="M105" s="197" t="s">
        <v>34</v>
      </c>
      <c r="N105" s="198" t="s">
        <v>48</v>
      </c>
      <c r="O105" s="40"/>
      <c r="P105" s="199">
        <f>O105*H105</f>
        <v>0</v>
      </c>
      <c r="Q105" s="199">
        <v>0</v>
      </c>
      <c r="R105" s="199">
        <f>Q105*H105</f>
        <v>0</v>
      </c>
      <c r="S105" s="199">
        <v>0</v>
      </c>
      <c r="T105" s="200">
        <f>S105*H105</f>
        <v>0</v>
      </c>
      <c r="AR105" s="22" t="s">
        <v>150</v>
      </c>
      <c r="AT105" s="22" t="s">
        <v>145</v>
      </c>
      <c r="AU105" s="22" t="s">
        <v>86</v>
      </c>
      <c r="AY105" s="22" t="s">
        <v>143</v>
      </c>
      <c r="BE105" s="201">
        <f>IF(N105="základní",J105,0)</f>
        <v>0</v>
      </c>
      <c r="BF105" s="201">
        <f>IF(N105="snížená",J105,0)</f>
        <v>0</v>
      </c>
      <c r="BG105" s="201">
        <f>IF(N105="zákl. přenesená",J105,0)</f>
        <v>0</v>
      </c>
      <c r="BH105" s="201">
        <f>IF(N105="sníž. přenesená",J105,0)</f>
        <v>0</v>
      </c>
      <c r="BI105" s="201">
        <f>IF(N105="nulová",J105,0)</f>
        <v>0</v>
      </c>
      <c r="BJ105" s="22" t="s">
        <v>25</v>
      </c>
      <c r="BK105" s="201">
        <f>ROUND(I105*H105,2)</f>
        <v>0</v>
      </c>
      <c r="BL105" s="22" t="s">
        <v>150</v>
      </c>
      <c r="BM105" s="22" t="s">
        <v>1020</v>
      </c>
    </row>
    <row r="106" spans="2:65" s="11" customFormat="1" ht="13.5">
      <c r="B106" s="202"/>
      <c r="C106" s="203"/>
      <c r="D106" s="204" t="s">
        <v>152</v>
      </c>
      <c r="E106" s="205" t="s">
        <v>34</v>
      </c>
      <c r="F106" s="206" t="s">
        <v>1021</v>
      </c>
      <c r="G106" s="203"/>
      <c r="H106" s="207">
        <v>7.9</v>
      </c>
      <c r="I106" s="208"/>
      <c r="J106" s="203"/>
      <c r="K106" s="203"/>
      <c r="L106" s="209"/>
      <c r="M106" s="210"/>
      <c r="N106" s="211"/>
      <c r="O106" s="211"/>
      <c r="P106" s="211"/>
      <c r="Q106" s="211"/>
      <c r="R106" s="211"/>
      <c r="S106" s="211"/>
      <c r="T106" s="212"/>
      <c r="AT106" s="213" t="s">
        <v>152</v>
      </c>
      <c r="AU106" s="213" t="s">
        <v>86</v>
      </c>
      <c r="AV106" s="11" t="s">
        <v>86</v>
      </c>
      <c r="AW106" s="11" t="s">
        <v>41</v>
      </c>
      <c r="AX106" s="11" t="s">
        <v>25</v>
      </c>
      <c r="AY106" s="213" t="s">
        <v>143</v>
      </c>
    </row>
    <row r="107" spans="2:65" s="1" customFormat="1" ht="38.25" customHeight="1">
      <c r="B107" s="39"/>
      <c r="C107" s="190" t="s">
        <v>199</v>
      </c>
      <c r="D107" s="190" t="s">
        <v>145</v>
      </c>
      <c r="E107" s="191" t="s">
        <v>1022</v>
      </c>
      <c r="F107" s="192" t="s">
        <v>1023</v>
      </c>
      <c r="G107" s="193" t="s">
        <v>166</v>
      </c>
      <c r="H107" s="194">
        <v>7.9</v>
      </c>
      <c r="I107" s="195"/>
      <c r="J107" s="196">
        <f>ROUND(I107*H107,2)</f>
        <v>0</v>
      </c>
      <c r="K107" s="192" t="s">
        <v>149</v>
      </c>
      <c r="L107" s="59"/>
      <c r="M107" s="197" t="s">
        <v>34</v>
      </c>
      <c r="N107" s="198" t="s">
        <v>48</v>
      </c>
      <c r="O107" s="40"/>
      <c r="P107" s="199">
        <f>O107*H107</f>
        <v>0</v>
      </c>
      <c r="Q107" s="199">
        <v>0</v>
      </c>
      <c r="R107" s="199">
        <f>Q107*H107</f>
        <v>0</v>
      </c>
      <c r="S107" s="199">
        <v>0</v>
      </c>
      <c r="T107" s="200">
        <f>S107*H107</f>
        <v>0</v>
      </c>
      <c r="AR107" s="22" t="s">
        <v>150</v>
      </c>
      <c r="AT107" s="22" t="s">
        <v>145</v>
      </c>
      <c r="AU107" s="22" t="s">
        <v>86</v>
      </c>
      <c r="AY107" s="22" t="s">
        <v>143</v>
      </c>
      <c r="BE107" s="201">
        <f>IF(N107="základní",J107,0)</f>
        <v>0</v>
      </c>
      <c r="BF107" s="201">
        <f>IF(N107="snížená",J107,0)</f>
        <v>0</v>
      </c>
      <c r="BG107" s="201">
        <f>IF(N107="zákl. přenesená",J107,0)</f>
        <v>0</v>
      </c>
      <c r="BH107" s="201">
        <f>IF(N107="sníž. přenesená",J107,0)</f>
        <v>0</v>
      </c>
      <c r="BI107" s="201">
        <f>IF(N107="nulová",J107,0)</f>
        <v>0</v>
      </c>
      <c r="BJ107" s="22" t="s">
        <v>25</v>
      </c>
      <c r="BK107" s="201">
        <f>ROUND(I107*H107,2)</f>
        <v>0</v>
      </c>
      <c r="BL107" s="22" t="s">
        <v>150</v>
      </c>
      <c r="BM107" s="22" t="s">
        <v>1024</v>
      </c>
    </row>
    <row r="108" spans="2:65" s="1" customFormat="1" ht="25.5" customHeight="1">
      <c r="B108" s="39"/>
      <c r="C108" s="190" t="s">
        <v>204</v>
      </c>
      <c r="D108" s="190" t="s">
        <v>145</v>
      </c>
      <c r="E108" s="191" t="s">
        <v>1025</v>
      </c>
      <c r="F108" s="192" t="s">
        <v>1026</v>
      </c>
      <c r="G108" s="193" t="s">
        <v>148</v>
      </c>
      <c r="H108" s="194">
        <v>27.2</v>
      </c>
      <c r="I108" s="195"/>
      <c r="J108" s="196">
        <f>ROUND(I108*H108,2)</f>
        <v>0</v>
      </c>
      <c r="K108" s="192" t="s">
        <v>149</v>
      </c>
      <c r="L108" s="59"/>
      <c r="M108" s="197" t="s">
        <v>34</v>
      </c>
      <c r="N108" s="198" t="s">
        <v>48</v>
      </c>
      <c r="O108" s="40"/>
      <c r="P108" s="199">
        <f>O108*H108</f>
        <v>0</v>
      </c>
      <c r="Q108" s="199">
        <v>8.4000000000000003E-4</v>
      </c>
      <c r="R108" s="199">
        <f>Q108*H108</f>
        <v>2.2848E-2</v>
      </c>
      <c r="S108" s="199">
        <v>0</v>
      </c>
      <c r="T108" s="200">
        <f>S108*H108</f>
        <v>0</v>
      </c>
      <c r="AR108" s="22" t="s">
        <v>150</v>
      </c>
      <c r="AT108" s="22" t="s">
        <v>145</v>
      </c>
      <c r="AU108" s="22" t="s">
        <v>86</v>
      </c>
      <c r="AY108" s="22" t="s">
        <v>143</v>
      </c>
      <c r="BE108" s="201">
        <f>IF(N108="základní",J108,0)</f>
        <v>0</v>
      </c>
      <c r="BF108" s="201">
        <f>IF(N108="snížená",J108,0)</f>
        <v>0</v>
      </c>
      <c r="BG108" s="201">
        <f>IF(N108="zákl. přenesená",J108,0)</f>
        <v>0</v>
      </c>
      <c r="BH108" s="201">
        <f>IF(N108="sníž. přenesená",J108,0)</f>
        <v>0</v>
      </c>
      <c r="BI108" s="201">
        <f>IF(N108="nulová",J108,0)</f>
        <v>0</v>
      </c>
      <c r="BJ108" s="22" t="s">
        <v>25</v>
      </c>
      <c r="BK108" s="201">
        <f>ROUND(I108*H108,2)</f>
        <v>0</v>
      </c>
      <c r="BL108" s="22" t="s">
        <v>150</v>
      </c>
      <c r="BM108" s="22" t="s">
        <v>1027</v>
      </c>
    </row>
    <row r="109" spans="2:65" s="11" customFormat="1" ht="13.5">
      <c r="B109" s="202"/>
      <c r="C109" s="203"/>
      <c r="D109" s="204" t="s">
        <v>152</v>
      </c>
      <c r="E109" s="205" t="s">
        <v>34</v>
      </c>
      <c r="F109" s="206" t="s">
        <v>1028</v>
      </c>
      <c r="G109" s="203"/>
      <c r="H109" s="207">
        <v>27.2</v>
      </c>
      <c r="I109" s="208"/>
      <c r="J109" s="203"/>
      <c r="K109" s="203"/>
      <c r="L109" s="209"/>
      <c r="M109" s="210"/>
      <c r="N109" s="211"/>
      <c r="O109" s="211"/>
      <c r="P109" s="211"/>
      <c r="Q109" s="211"/>
      <c r="R109" s="211"/>
      <c r="S109" s="211"/>
      <c r="T109" s="212"/>
      <c r="AT109" s="213" t="s">
        <v>152</v>
      </c>
      <c r="AU109" s="213" t="s">
        <v>86</v>
      </c>
      <c r="AV109" s="11" t="s">
        <v>86</v>
      </c>
      <c r="AW109" s="11" t="s">
        <v>41</v>
      </c>
      <c r="AX109" s="11" t="s">
        <v>25</v>
      </c>
      <c r="AY109" s="213" t="s">
        <v>143</v>
      </c>
    </row>
    <row r="110" spans="2:65" s="1" customFormat="1" ht="25.5" customHeight="1">
      <c r="B110" s="39"/>
      <c r="C110" s="190" t="s">
        <v>210</v>
      </c>
      <c r="D110" s="190" t="s">
        <v>145</v>
      </c>
      <c r="E110" s="191" t="s">
        <v>1029</v>
      </c>
      <c r="F110" s="192" t="s">
        <v>1030</v>
      </c>
      <c r="G110" s="193" t="s">
        <v>148</v>
      </c>
      <c r="H110" s="194">
        <v>27.2</v>
      </c>
      <c r="I110" s="195"/>
      <c r="J110" s="196">
        <f>ROUND(I110*H110,2)</f>
        <v>0</v>
      </c>
      <c r="K110" s="192" t="s">
        <v>149</v>
      </c>
      <c r="L110" s="59"/>
      <c r="M110" s="197" t="s">
        <v>34</v>
      </c>
      <c r="N110" s="198" t="s">
        <v>48</v>
      </c>
      <c r="O110" s="40"/>
      <c r="P110" s="199">
        <f>O110*H110</f>
        <v>0</v>
      </c>
      <c r="Q110" s="199">
        <v>0</v>
      </c>
      <c r="R110" s="199">
        <f>Q110*H110</f>
        <v>0</v>
      </c>
      <c r="S110" s="199">
        <v>0</v>
      </c>
      <c r="T110" s="200">
        <f>S110*H110</f>
        <v>0</v>
      </c>
      <c r="AR110" s="22" t="s">
        <v>150</v>
      </c>
      <c r="AT110" s="22" t="s">
        <v>145</v>
      </c>
      <c r="AU110" s="22" t="s">
        <v>86</v>
      </c>
      <c r="AY110" s="22" t="s">
        <v>143</v>
      </c>
      <c r="BE110" s="201">
        <f>IF(N110="základní",J110,0)</f>
        <v>0</v>
      </c>
      <c r="BF110" s="201">
        <f>IF(N110="snížená",J110,0)</f>
        <v>0</v>
      </c>
      <c r="BG110" s="201">
        <f>IF(N110="zákl. přenesená",J110,0)</f>
        <v>0</v>
      </c>
      <c r="BH110" s="201">
        <f>IF(N110="sníž. přenesená",J110,0)</f>
        <v>0</v>
      </c>
      <c r="BI110" s="201">
        <f>IF(N110="nulová",J110,0)</f>
        <v>0</v>
      </c>
      <c r="BJ110" s="22" t="s">
        <v>25</v>
      </c>
      <c r="BK110" s="201">
        <f>ROUND(I110*H110,2)</f>
        <v>0</v>
      </c>
      <c r="BL110" s="22" t="s">
        <v>150</v>
      </c>
      <c r="BM110" s="22" t="s">
        <v>1031</v>
      </c>
    </row>
    <row r="111" spans="2:65" s="1" customFormat="1" ht="38.25" customHeight="1">
      <c r="B111" s="39"/>
      <c r="C111" s="190" t="s">
        <v>214</v>
      </c>
      <c r="D111" s="190" t="s">
        <v>145</v>
      </c>
      <c r="E111" s="191" t="s">
        <v>185</v>
      </c>
      <c r="F111" s="192" t="s">
        <v>186</v>
      </c>
      <c r="G111" s="193" t="s">
        <v>166</v>
      </c>
      <c r="H111" s="194">
        <v>32.299999999999997</v>
      </c>
      <c r="I111" s="195"/>
      <c r="J111" s="196">
        <f>ROUND(I111*H111,2)</f>
        <v>0</v>
      </c>
      <c r="K111" s="192" t="s">
        <v>149</v>
      </c>
      <c r="L111" s="59"/>
      <c r="M111" s="197" t="s">
        <v>34</v>
      </c>
      <c r="N111" s="198" t="s">
        <v>48</v>
      </c>
      <c r="O111" s="40"/>
      <c r="P111" s="199">
        <f>O111*H111</f>
        <v>0</v>
      </c>
      <c r="Q111" s="199">
        <v>0</v>
      </c>
      <c r="R111" s="199">
        <f>Q111*H111</f>
        <v>0</v>
      </c>
      <c r="S111" s="199">
        <v>0</v>
      </c>
      <c r="T111" s="200">
        <f>S111*H111</f>
        <v>0</v>
      </c>
      <c r="AR111" s="22" t="s">
        <v>150</v>
      </c>
      <c r="AT111" s="22" t="s">
        <v>145</v>
      </c>
      <c r="AU111" s="22" t="s">
        <v>86</v>
      </c>
      <c r="AY111" s="22" t="s">
        <v>143</v>
      </c>
      <c r="BE111" s="201">
        <f>IF(N111="základní",J111,0)</f>
        <v>0</v>
      </c>
      <c r="BF111" s="201">
        <f>IF(N111="snížená",J111,0)</f>
        <v>0</v>
      </c>
      <c r="BG111" s="201">
        <f>IF(N111="zákl. přenesená",J111,0)</f>
        <v>0</v>
      </c>
      <c r="BH111" s="201">
        <f>IF(N111="sníž. přenesená",J111,0)</f>
        <v>0</v>
      </c>
      <c r="BI111" s="201">
        <f>IF(N111="nulová",J111,0)</f>
        <v>0</v>
      </c>
      <c r="BJ111" s="22" t="s">
        <v>25</v>
      </c>
      <c r="BK111" s="201">
        <f>ROUND(I111*H111,2)</f>
        <v>0</v>
      </c>
      <c r="BL111" s="22" t="s">
        <v>150</v>
      </c>
      <c r="BM111" s="22" t="s">
        <v>1032</v>
      </c>
    </row>
    <row r="112" spans="2:65" s="11" customFormat="1" ht="13.5">
      <c r="B112" s="202"/>
      <c r="C112" s="203"/>
      <c r="D112" s="204" t="s">
        <v>152</v>
      </c>
      <c r="E112" s="205" t="s">
        <v>34</v>
      </c>
      <c r="F112" s="206" t="s">
        <v>1033</v>
      </c>
      <c r="G112" s="203"/>
      <c r="H112" s="207">
        <v>32.299999999999997</v>
      </c>
      <c r="I112" s="208"/>
      <c r="J112" s="203"/>
      <c r="K112" s="203"/>
      <c r="L112" s="209"/>
      <c r="M112" s="210"/>
      <c r="N112" s="211"/>
      <c r="O112" s="211"/>
      <c r="P112" s="211"/>
      <c r="Q112" s="211"/>
      <c r="R112" s="211"/>
      <c r="S112" s="211"/>
      <c r="T112" s="212"/>
      <c r="AT112" s="213" t="s">
        <v>152</v>
      </c>
      <c r="AU112" s="213" t="s">
        <v>86</v>
      </c>
      <c r="AV112" s="11" t="s">
        <v>86</v>
      </c>
      <c r="AW112" s="11" t="s">
        <v>41</v>
      </c>
      <c r="AX112" s="11" t="s">
        <v>25</v>
      </c>
      <c r="AY112" s="213" t="s">
        <v>143</v>
      </c>
    </row>
    <row r="113" spans="2:65" s="1" customFormat="1" ht="25.5" customHeight="1">
      <c r="B113" s="39"/>
      <c r="C113" s="190" t="s">
        <v>10</v>
      </c>
      <c r="D113" s="190" t="s">
        <v>145</v>
      </c>
      <c r="E113" s="191" t="s">
        <v>420</v>
      </c>
      <c r="F113" s="192" t="s">
        <v>421</v>
      </c>
      <c r="G113" s="193" t="s">
        <v>166</v>
      </c>
      <c r="H113" s="194">
        <v>32.299999999999997</v>
      </c>
      <c r="I113" s="195"/>
      <c r="J113" s="196">
        <f>ROUND(I113*H113,2)</f>
        <v>0</v>
      </c>
      <c r="K113" s="192" t="s">
        <v>149</v>
      </c>
      <c r="L113" s="59"/>
      <c r="M113" s="197" t="s">
        <v>34</v>
      </c>
      <c r="N113" s="198" t="s">
        <v>48</v>
      </c>
      <c r="O113" s="40"/>
      <c r="P113" s="199">
        <f>O113*H113</f>
        <v>0</v>
      </c>
      <c r="Q113" s="199">
        <v>0</v>
      </c>
      <c r="R113" s="199">
        <f>Q113*H113</f>
        <v>0</v>
      </c>
      <c r="S113" s="199">
        <v>0</v>
      </c>
      <c r="T113" s="200">
        <f>S113*H113</f>
        <v>0</v>
      </c>
      <c r="AR113" s="22" t="s">
        <v>150</v>
      </c>
      <c r="AT113" s="22" t="s">
        <v>145</v>
      </c>
      <c r="AU113" s="22" t="s">
        <v>86</v>
      </c>
      <c r="AY113" s="22" t="s">
        <v>143</v>
      </c>
      <c r="BE113" s="201">
        <f>IF(N113="základní",J113,0)</f>
        <v>0</v>
      </c>
      <c r="BF113" s="201">
        <f>IF(N113="snížená",J113,0)</f>
        <v>0</v>
      </c>
      <c r="BG113" s="201">
        <f>IF(N113="zákl. přenesená",J113,0)</f>
        <v>0</v>
      </c>
      <c r="BH113" s="201">
        <f>IF(N113="sníž. přenesená",J113,0)</f>
        <v>0</v>
      </c>
      <c r="BI113" s="201">
        <f>IF(N113="nulová",J113,0)</f>
        <v>0</v>
      </c>
      <c r="BJ113" s="22" t="s">
        <v>25</v>
      </c>
      <c r="BK113" s="201">
        <f>ROUND(I113*H113,2)</f>
        <v>0</v>
      </c>
      <c r="BL113" s="22" t="s">
        <v>150</v>
      </c>
      <c r="BM113" s="22" t="s">
        <v>1034</v>
      </c>
    </row>
    <row r="114" spans="2:65" s="1" customFormat="1" ht="16.5" customHeight="1">
      <c r="B114" s="39"/>
      <c r="C114" s="190" t="s">
        <v>224</v>
      </c>
      <c r="D114" s="190" t="s">
        <v>145</v>
      </c>
      <c r="E114" s="191" t="s">
        <v>1035</v>
      </c>
      <c r="F114" s="192" t="s">
        <v>1036</v>
      </c>
      <c r="G114" s="193" t="s">
        <v>166</v>
      </c>
      <c r="H114" s="194">
        <v>32.299999999999997</v>
      </c>
      <c r="I114" s="195"/>
      <c r="J114" s="196">
        <f>ROUND(I114*H114,2)</f>
        <v>0</v>
      </c>
      <c r="K114" s="192" t="s">
        <v>149</v>
      </c>
      <c r="L114" s="59"/>
      <c r="M114" s="197" t="s">
        <v>34</v>
      </c>
      <c r="N114" s="198" t="s">
        <v>48</v>
      </c>
      <c r="O114" s="40"/>
      <c r="P114" s="199">
        <f>O114*H114</f>
        <v>0</v>
      </c>
      <c r="Q114" s="199">
        <v>0</v>
      </c>
      <c r="R114" s="199">
        <f>Q114*H114</f>
        <v>0</v>
      </c>
      <c r="S114" s="199">
        <v>0</v>
      </c>
      <c r="T114" s="200">
        <f>S114*H114</f>
        <v>0</v>
      </c>
      <c r="AR114" s="22" t="s">
        <v>150</v>
      </c>
      <c r="AT114" s="22" t="s">
        <v>145</v>
      </c>
      <c r="AU114" s="22" t="s">
        <v>86</v>
      </c>
      <c r="AY114" s="22" t="s">
        <v>143</v>
      </c>
      <c r="BE114" s="201">
        <f>IF(N114="základní",J114,0)</f>
        <v>0</v>
      </c>
      <c r="BF114" s="201">
        <f>IF(N114="snížená",J114,0)</f>
        <v>0</v>
      </c>
      <c r="BG114" s="201">
        <f>IF(N114="zákl. přenesená",J114,0)</f>
        <v>0</v>
      </c>
      <c r="BH114" s="201">
        <f>IF(N114="sníž. přenesená",J114,0)</f>
        <v>0</v>
      </c>
      <c r="BI114" s="201">
        <f>IF(N114="nulová",J114,0)</f>
        <v>0</v>
      </c>
      <c r="BJ114" s="22" t="s">
        <v>25</v>
      </c>
      <c r="BK114" s="201">
        <f>ROUND(I114*H114,2)</f>
        <v>0</v>
      </c>
      <c r="BL114" s="22" t="s">
        <v>150</v>
      </c>
      <c r="BM114" s="22" t="s">
        <v>1037</v>
      </c>
    </row>
    <row r="115" spans="2:65" s="1" customFormat="1" ht="16.5" customHeight="1">
      <c r="B115" s="39"/>
      <c r="C115" s="190" t="s">
        <v>229</v>
      </c>
      <c r="D115" s="190" t="s">
        <v>145</v>
      </c>
      <c r="E115" s="191" t="s">
        <v>190</v>
      </c>
      <c r="F115" s="192" t="s">
        <v>191</v>
      </c>
      <c r="G115" s="193" t="s">
        <v>192</v>
      </c>
      <c r="H115" s="194">
        <v>64.599999999999994</v>
      </c>
      <c r="I115" s="195"/>
      <c r="J115" s="196">
        <f>ROUND(I115*H115,2)</f>
        <v>0</v>
      </c>
      <c r="K115" s="192" t="s">
        <v>149</v>
      </c>
      <c r="L115" s="59"/>
      <c r="M115" s="197" t="s">
        <v>34</v>
      </c>
      <c r="N115" s="198" t="s">
        <v>48</v>
      </c>
      <c r="O115" s="40"/>
      <c r="P115" s="199">
        <f>O115*H115</f>
        <v>0</v>
      </c>
      <c r="Q115" s="199">
        <v>0</v>
      </c>
      <c r="R115" s="199">
        <f>Q115*H115</f>
        <v>0</v>
      </c>
      <c r="S115" s="199">
        <v>0</v>
      </c>
      <c r="T115" s="200">
        <f>S115*H115</f>
        <v>0</v>
      </c>
      <c r="AR115" s="22" t="s">
        <v>150</v>
      </c>
      <c r="AT115" s="22" t="s">
        <v>145</v>
      </c>
      <c r="AU115" s="22" t="s">
        <v>86</v>
      </c>
      <c r="AY115" s="22" t="s">
        <v>143</v>
      </c>
      <c r="BE115" s="201">
        <f>IF(N115="základní",J115,0)</f>
        <v>0</v>
      </c>
      <c r="BF115" s="201">
        <f>IF(N115="snížená",J115,0)</f>
        <v>0</v>
      </c>
      <c r="BG115" s="201">
        <f>IF(N115="zákl. přenesená",J115,0)</f>
        <v>0</v>
      </c>
      <c r="BH115" s="201">
        <f>IF(N115="sníž. přenesená",J115,0)</f>
        <v>0</v>
      </c>
      <c r="BI115" s="201">
        <f>IF(N115="nulová",J115,0)</f>
        <v>0</v>
      </c>
      <c r="BJ115" s="22" t="s">
        <v>25</v>
      </c>
      <c r="BK115" s="201">
        <f>ROUND(I115*H115,2)</f>
        <v>0</v>
      </c>
      <c r="BL115" s="22" t="s">
        <v>150</v>
      </c>
      <c r="BM115" s="22" t="s">
        <v>1038</v>
      </c>
    </row>
    <row r="116" spans="2:65" s="11" customFormat="1" ht="13.5">
      <c r="B116" s="202"/>
      <c r="C116" s="203"/>
      <c r="D116" s="204" t="s">
        <v>152</v>
      </c>
      <c r="E116" s="205" t="s">
        <v>34</v>
      </c>
      <c r="F116" s="206" t="s">
        <v>1039</v>
      </c>
      <c r="G116" s="203"/>
      <c r="H116" s="207">
        <v>64.599999999999994</v>
      </c>
      <c r="I116" s="208"/>
      <c r="J116" s="203"/>
      <c r="K116" s="203"/>
      <c r="L116" s="209"/>
      <c r="M116" s="210"/>
      <c r="N116" s="211"/>
      <c r="O116" s="211"/>
      <c r="P116" s="211"/>
      <c r="Q116" s="211"/>
      <c r="R116" s="211"/>
      <c r="S116" s="211"/>
      <c r="T116" s="212"/>
      <c r="AT116" s="213" t="s">
        <v>152</v>
      </c>
      <c r="AU116" s="213" t="s">
        <v>86</v>
      </c>
      <c r="AV116" s="11" t="s">
        <v>86</v>
      </c>
      <c r="AW116" s="11" t="s">
        <v>41</v>
      </c>
      <c r="AX116" s="11" t="s">
        <v>25</v>
      </c>
      <c r="AY116" s="213" t="s">
        <v>143</v>
      </c>
    </row>
    <row r="117" spans="2:65" s="1" customFormat="1" ht="25.5" customHeight="1">
      <c r="B117" s="39"/>
      <c r="C117" s="190" t="s">
        <v>234</v>
      </c>
      <c r="D117" s="190" t="s">
        <v>145</v>
      </c>
      <c r="E117" s="191" t="s">
        <v>195</v>
      </c>
      <c r="F117" s="192" t="s">
        <v>196</v>
      </c>
      <c r="G117" s="193" t="s">
        <v>166</v>
      </c>
      <c r="H117" s="194">
        <v>43.1</v>
      </c>
      <c r="I117" s="195"/>
      <c r="J117" s="196">
        <f>ROUND(I117*H117,2)</f>
        <v>0</v>
      </c>
      <c r="K117" s="192" t="s">
        <v>149</v>
      </c>
      <c r="L117" s="59"/>
      <c r="M117" s="197" t="s">
        <v>34</v>
      </c>
      <c r="N117" s="198" t="s">
        <v>48</v>
      </c>
      <c r="O117" s="40"/>
      <c r="P117" s="199">
        <f>O117*H117</f>
        <v>0</v>
      </c>
      <c r="Q117" s="199">
        <v>0</v>
      </c>
      <c r="R117" s="199">
        <f>Q117*H117</f>
        <v>0</v>
      </c>
      <c r="S117" s="199">
        <v>0</v>
      </c>
      <c r="T117" s="200">
        <f>S117*H117</f>
        <v>0</v>
      </c>
      <c r="AR117" s="22" t="s">
        <v>150</v>
      </c>
      <c r="AT117" s="22" t="s">
        <v>145</v>
      </c>
      <c r="AU117" s="22" t="s">
        <v>86</v>
      </c>
      <c r="AY117" s="22" t="s">
        <v>143</v>
      </c>
      <c r="BE117" s="201">
        <f>IF(N117="základní",J117,0)</f>
        <v>0</v>
      </c>
      <c r="BF117" s="201">
        <f>IF(N117="snížená",J117,0)</f>
        <v>0</v>
      </c>
      <c r="BG117" s="201">
        <f>IF(N117="zákl. přenesená",J117,0)</f>
        <v>0</v>
      </c>
      <c r="BH117" s="201">
        <f>IF(N117="sníž. přenesená",J117,0)</f>
        <v>0</v>
      </c>
      <c r="BI117" s="201">
        <f>IF(N117="nulová",J117,0)</f>
        <v>0</v>
      </c>
      <c r="BJ117" s="22" t="s">
        <v>25</v>
      </c>
      <c r="BK117" s="201">
        <f>ROUND(I117*H117,2)</f>
        <v>0</v>
      </c>
      <c r="BL117" s="22" t="s">
        <v>150</v>
      </c>
      <c r="BM117" s="22" t="s">
        <v>1040</v>
      </c>
    </row>
    <row r="118" spans="2:65" s="11" customFormat="1" ht="13.5">
      <c r="B118" s="202"/>
      <c r="C118" s="203"/>
      <c r="D118" s="204" t="s">
        <v>152</v>
      </c>
      <c r="E118" s="205" t="s">
        <v>34</v>
      </c>
      <c r="F118" s="206" t="s">
        <v>1041</v>
      </c>
      <c r="G118" s="203"/>
      <c r="H118" s="207">
        <v>10.5</v>
      </c>
      <c r="I118" s="208"/>
      <c r="J118" s="203"/>
      <c r="K118" s="203"/>
      <c r="L118" s="209"/>
      <c r="M118" s="210"/>
      <c r="N118" s="211"/>
      <c r="O118" s="211"/>
      <c r="P118" s="211"/>
      <c r="Q118" s="211"/>
      <c r="R118" s="211"/>
      <c r="S118" s="211"/>
      <c r="T118" s="212"/>
      <c r="AT118" s="213" t="s">
        <v>152</v>
      </c>
      <c r="AU118" s="213" t="s">
        <v>86</v>
      </c>
      <c r="AV118" s="11" t="s">
        <v>86</v>
      </c>
      <c r="AW118" s="11" t="s">
        <v>41</v>
      </c>
      <c r="AX118" s="11" t="s">
        <v>77</v>
      </c>
      <c r="AY118" s="213" t="s">
        <v>143</v>
      </c>
    </row>
    <row r="119" spans="2:65" s="11" customFormat="1" ht="13.5">
      <c r="B119" s="202"/>
      <c r="C119" s="203"/>
      <c r="D119" s="204" t="s">
        <v>152</v>
      </c>
      <c r="E119" s="205" t="s">
        <v>34</v>
      </c>
      <c r="F119" s="206" t="s">
        <v>1042</v>
      </c>
      <c r="G119" s="203"/>
      <c r="H119" s="207">
        <v>32.6</v>
      </c>
      <c r="I119" s="208"/>
      <c r="J119" s="203"/>
      <c r="K119" s="203"/>
      <c r="L119" s="209"/>
      <c r="M119" s="210"/>
      <c r="N119" s="211"/>
      <c r="O119" s="211"/>
      <c r="P119" s="211"/>
      <c r="Q119" s="211"/>
      <c r="R119" s="211"/>
      <c r="S119" s="211"/>
      <c r="T119" s="212"/>
      <c r="AT119" s="213" t="s">
        <v>152</v>
      </c>
      <c r="AU119" s="213" t="s">
        <v>86</v>
      </c>
      <c r="AV119" s="11" t="s">
        <v>86</v>
      </c>
      <c r="AW119" s="11" t="s">
        <v>41</v>
      </c>
      <c r="AX119" s="11" t="s">
        <v>77</v>
      </c>
      <c r="AY119" s="213" t="s">
        <v>143</v>
      </c>
    </row>
    <row r="120" spans="2:65" s="12" customFormat="1" ht="13.5">
      <c r="B120" s="214"/>
      <c r="C120" s="215"/>
      <c r="D120" s="204" t="s">
        <v>152</v>
      </c>
      <c r="E120" s="216" t="s">
        <v>34</v>
      </c>
      <c r="F120" s="217" t="s">
        <v>170</v>
      </c>
      <c r="G120" s="215"/>
      <c r="H120" s="218">
        <v>43.1</v>
      </c>
      <c r="I120" s="219"/>
      <c r="J120" s="215"/>
      <c r="K120" s="215"/>
      <c r="L120" s="220"/>
      <c r="M120" s="221"/>
      <c r="N120" s="222"/>
      <c r="O120" s="222"/>
      <c r="P120" s="222"/>
      <c r="Q120" s="222"/>
      <c r="R120" s="222"/>
      <c r="S120" s="222"/>
      <c r="T120" s="223"/>
      <c r="AT120" s="224" t="s">
        <v>152</v>
      </c>
      <c r="AU120" s="224" t="s">
        <v>86</v>
      </c>
      <c r="AV120" s="12" t="s">
        <v>150</v>
      </c>
      <c r="AW120" s="12" t="s">
        <v>41</v>
      </c>
      <c r="AX120" s="12" t="s">
        <v>25</v>
      </c>
      <c r="AY120" s="224" t="s">
        <v>143</v>
      </c>
    </row>
    <row r="121" spans="2:65" s="1" customFormat="1" ht="25.5" customHeight="1">
      <c r="B121" s="39"/>
      <c r="C121" s="225" t="s">
        <v>239</v>
      </c>
      <c r="D121" s="225" t="s">
        <v>205</v>
      </c>
      <c r="E121" s="226" t="s">
        <v>1043</v>
      </c>
      <c r="F121" s="227" t="s">
        <v>1044</v>
      </c>
      <c r="G121" s="228" t="s">
        <v>192</v>
      </c>
      <c r="H121" s="229">
        <v>67.62</v>
      </c>
      <c r="I121" s="230"/>
      <c r="J121" s="231">
        <f>ROUND(I121*H121,2)</f>
        <v>0</v>
      </c>
      <c r="K121" s="227" t="s">
        <v>149</v>
      </c>
      <c r="L121" s="232"/>
      <c r="M121" s="233" t="s">
        <v>34</v>
      </c>
      <c r="N121" s="234" t="s">
        <v>48</v>
      </c>
      <c r="O121" s="40"/>
      <c r="P121" s="199">
        <f>O121*H121</f>
        <v>0</v>
      </c>
      <c r="Q121" s="199">
        <v>1</v>
      </c>
      <c r="R121" s="199">
        <f>Q121*H121</f>
        <v>67.62</v>
      </c>
      <c r="S121" s="199">
        <v>0</v>
      </c>
      <c r="T121" s="200">
        <f>S121*H121</f>
        <v>0</v>
      </c>
      <c r="AR121" s="22" t="s">
        <v>184</v>
      </c>
      <c r="AT121" s="22" t="s">
        <v>205</v>
      </c>
      <c r="AU121" s="22" t="s">
        <v>86</v>
      </c>
      <c r="AY121" s="22" t="s">
        <v>143</v>
      </c>
      <c r="BE121" s="201">
        <f>IF(N121="základní",J121,0)</f>
        <v>0</v>
      </c>
      <c r="BF121" s="201">
        <f>IF(N121="snížená",J121,0)</f>
        <v>0</v>
      </c>
      <c r="BG121" s="201">
        <f>IF(N121="zákl. přenesená",J121,0)</f>
        <v>0</v>
      </c>
      <c r="BH121" s="201">
        <f>IF(N121="sníž. přenesená",J121,0)</f>
        <v>0</v>
      </c>
      <c r="BI121" s="201">
        <f>IF(N121="nulová",J121,0)</f>
        <v>0</v>
      </c>
      <c r="BJ121" s="22" t="s">
        <v>25</v>
      </c>
      <c r="BK121" s="201">
        <f>ROUND(I121*H121,2)</f>
        <v>0</v>
      </c>
      <c r="BL121" s="22" t="s">
        <v>150</v>
      </c>
      <c r="BM121" s="22" t="s">
        <v>1045</v>
      </c>
    </row>
    <row r="122" spans="2:65" s="11" customFormat="1" ht="13.5">
      <c r="B122" s="202"/>
      <c r="C122" s="203"/>
      <c r="D122" s="204" t="s">
        <v>152</v>
      </c>
      <c r="E122" s="205" t="s">
        <v>34</v>
      </c>
      <c r="F122" s="206" t="s">
        <v>1046</v>
      </c>
      <c r="G122" s="203"/>
      <c r="H122" s="207">
        <v>67.62</v>
      </c>
      <c r="I122" s="208"/>
      <c r="J122" s="203"/>
      <c r="K122" s="203"/>
      <c r="L122" s="209"/>
      <c r="M122" s="210"/>
      <c r="N122" s="211"/>
      <c r="O122" s="211"/>
      <c r="P122" s="211"/>
      <c r="Q122" s="211"/>
      <c r="R122" s="211"/>
      <c r="S122" s="211"/>
      <c r="T122" s="212"/>
      <c r="AT122" s="213" t="s">
        <v>152</v>
      </c>
      <c r="AU122" s="213" t="s">
        <v>86</v>
      </c>
      <c r="AV122" s="11" t="s">
        <v>86</v>
      </c>
      <c r="AW122" s="11" t="s">
        <v>41</v>
      </c>
      <c r="AX122" s="11" t="s">
        <v>25</v>
      </c>
      <c r="AY122" s="213" t="s">
        <v>143</v>
      </c>
    </row>
    <row r="123" spans="2:65" s="1" customFormat="1" ht="25.5" customHeight="1">
      <c r="B123" s="39"/>
      <c r="C123" s="225" t="s">
        <v>244</v>
      </c>
      <c r="D123" s="225" t="s">
        <v>205</v>
      </c>
      <c r="E123" s="226" t="s">
        <v>1047</v>
      </c>
      <c r="F123" s="227" t="s">
        <v>1048</v>
      </c>
      <c r="G123" s="228" t="s">
        <v>192</v>
      </c>
      <c r="H123" s="229">
        <v>0.84</v>
      </c>
      <c r="I123" s="230"/>
      <c r="J123" s="231">
        <f>ROUND(I123*H123,2)</f>
        <v>0</v>
      </c>
      <c r="K123" s="227" t="s">
        <v>34</v>
      </c>
      <c r="L123" s="232"/>
      <c r="M123" s="233" t="s">
        <v>34</v>
      </c>
      <c r="N123" s="234" t="s">
        <v>48</v>
      </c>
      <c r="O123" s="40"/>
      <c r="P123" s="199">
        <f>O123*H123</f>
        <v>0</v>
      </c>
      <c r="Q123" s="199">
        <v>1</v>
      </c>
      <c r="R123" s="199">
        <f>Q123*H123</f>
        <v>0.84</v>
      </c>
      <c r="S123" s="199">
        <v>0</v>
      </c>
      <c r="T123" s="200">
        <f>S123*H123</f>
        <v>0</v>
      </c>
      <c r="AR123" s="22" t="s">
        <v>184</v>
      </c>
      <c r="AT123" s="22" t="s">
        <v>205</v>
      </c>
      <c r="AU123" s="22" t="s">
        <v>86</v>
      </c>
      <c r="AY123" s="22" t="s">
        <v>143</v>
      </c>
      <c r="BE123" s="201">
        <f>IF(N123="základní",J123,0)</f>
        <v>0</v>
      </c>
      <c r="BF123" s="201">
        <f>IF(N123="snížená",J123,0)</f>
        <v>0</v>
      </c>
      <c r="BG123" s="201">
        <f>IF(N123="zákl. přenesená",J123,0)</f>
        <v>0</v>
      </c>
      <c r="BH123" s="201">
        <f>IF(N123="sníž. přenesená",J123,0)</f>
        <v>0</v>
      </c>
      <c r="BI123" s="201">
        <f>IF(N123="nulová",J123,0)</f>
        <v>0</v>
      </c>
      <c r="BJ123" s="22" t="s">
        <v>25</v>
      </c>
      <c r="BK123" s="201">
        <f>ROUND(I123*H123,2)</f>
        <v>0</v>
      </c>
      <c r="BL123" s="22" t="s">
        <v>150</v>
      </c>
      <c r="BM123" s="22" t="s">
        <v>1049</v>
      </c>
    </row>
    <row r="124" spans="2:65" s="11" customFormat="1" ht="13.5">
      <c r="B124" s="202"/>
      <c r="C124" s="203"/>
      <c r="D124" s="204" t="s">
        <v>152</v>
      </c>
      <c r="E124" s="205" t="s">
        <v>34</v>
      </c>
      <c r="F124" s="206" t="s">
        <v>1050</v>
      </c>
      <c r="G124" s="203"/>
      <c r="H124" s="207">
        <v>0.84</v>
      </c>
      <c r="I124" s="208"/>
      <c r="J124" s="203"/>
      <c r="K124" s="203"/>
      <c r="L124" s="209"/>
      <c r="M124" s="210"/>
      <c r="N124" s="211"/>
      <c r="O124" s="211"/>
      <c r="P124" s="211"/>
      <c r="Q124" s="211"/>
      <c r="R124" s="211"/>
      <c r="S124" s="211"/>
      <c r="T124" s="212"/>
      <c r="AT124" s="213" t="s">
        <v>152</v>
      </c>
      <c r="AU124" s="213" t="s">
        <v>86</v>
      </c>
      <c r="AV124" s="11" t="s">
        <v>86</v>
      </c>
      <c r="AW124" s="11" t="s">
        <v>41</v>
      </c>
      <c r="AX124" s="11" t="s">
        <v>25</v>
      </c>
      <c r="AY124" s="213" t="s">
        <v>143</v>
      </c>
    </row>
    <row r="125" spans="2:65" s="1" customFormat="1" ht="38.25" customHeight="1">
      <c r="B125" s="39"/>
      <c r="C125" s="190" t="s">
        <v>9</v>
      </c>
      <c r="D125" s="190" t="s">
        <v>145</v>
      </c>
      <c r="E125" s="191" t="s">
        <v>1051</v>
      </c>
      <c r="F125" s="192" t="s">
        <v>1052</v>
      </c>
      <c r="G125" s="193" t="s">
        <v>166</v>
      </c>
      <c r="H125" s="194">
        <v>4.5999999999999996</v>
      </c>
      <c r="I125" s="195"/>
      <c r="J125" s="196">
        <f>ROUND(I125*H125,2)</f>
        <v>0</v>
      </c>
      <c r="K125" s="192" t="s">
        <v>149</v>
      </c>
      <c r="L125" s="59"/>
      <c r="M125" s="197" t="s">
        <v>34</v>
      </c>
      <c r="N125" s="198" t="s">
        <v>48</v>
      </c>
      <c r="O125" s="40"/>
      <c r="P125" s="199">
        <f>O125*H125</f>
        <v>0</v>
      </c>
      <c r="Q125" s="199">
        <v>0</v>
      </c>
      <c r="R125" s="199">
        <f>Q125*H125</f>
        <v>0</v>
      </c>
      <c r="S125" s="199">
        <v>0</v>
      </c>
      <c r="T125" s="200">
        <f>S125*H125</f>
        <v>0</v>
      </c>
      <c r="AR125" s="22" t="s">
        <v>150</v>
      </c>
      <c r="AT125" s="22" t="s">
        <v>145</v>
      </c>
      <c r="AU125" s="22" t="s">
        <v>86</v>
      </c>
      <c r="AY125" s="22" t="s">
        <v>143</v>
      </c>
      <c r="BE125" s="201">
        <f>IF(N125="základní",J125,0)</f>
        <v>0</v>
      </c>
      <c r="BF125" s="201">
        <f>IF(N125="snížená",J125,0)</f>
        <v>0</v>
      </c>
      <c r="BG125" s="201">
        <f>IF(N125="zákl. přenesená",J125,0)</f>
        <v>0</v>
      </c>
      <c r="BH125" s="201">
        <f>IF(N125="sníž. přenesená",J125,0)</f>
        <v>0</v>
      </c>
      <c r="BI125" s="201">
        <f>IF(N125="nulová",J125,0)</f>
        <v>0</v>
      </c>
      <c r="BJ125" s="22" t="s">
        <v>25</v>
      </c>
      <c r="BK125" s="201">
        <f>ROUND(I125*H125,2)</f>
        <v>0</v>
      </c>
      <c r="BL125" s="22" t="s">
        <v>150</v>
      </c>
      <c r="BM125" s="22" t="s">
        <v>1053</v>
      </c>
    </row>
    <row r="126" spans="2:65" s="11" customFormat="1" ht="13.5">
      <c r="B126" s="202"/>
      <c r="C126" s="203"/>
      <c r="D126" s="204" t="s">
        <v>152</v>
      </c>
      <c r="E126" s="205" t="s">
        <v>34</v>
      </c>
      <c r="F126" s="206" t="s">
        <v>1054</v>
      </c>
      <c r="G126" s="203"/>
      <c r="H126" s="207">
        <v>4.5999999999999996</v>
      </c>
      <c r="I126" s="208"/>
      <c r="J126" s="203"/>
      <c r="K126" s="203"/>
      <c r="L126" s="209"/>
      <c r="M126" s="210"/>
      <c r="N126" s="211"/>
      <c r="O126" s="211"/>
      <c r="P126" s="211"/>
      <c r="Q126" s="211"/>
      <c r="R126" s="211"/>
      <c r="S126" s="211"/>
      <c r="T126" s="212"/>
      <c r="AT126" s="213" t="s">
        <v>152</v>
      </c>
      <c r="AU126" s="213" t="s">
        <v>86</v>
      </c>
      <c r="AV126" s="11" t="s">
        <v>86</v>
      </c>
      <c r="AW126" s="11" t="s">
        <v>41</v>
      </c>
      <c r="AX126" s="11" t="s">
        <v>25</v>
      </c>
      <c r="AY126" s="213" t="s">
        <v>143</v>
      </c>
    </row>
    <row r="127" spans="2:65" s="1" customFormat="1" ht="51" customHeight="1">
      <c r="B127" s="39"/>
      <c r="C127" s="225" t="s">
        <v>253</v>
      </c>
      <c r="D127" s="225" t="s">
        <v>205</v>
      </c>
      <c r="E127" s="226" t="s">
        <v>1055</v>
      </c>
      <c r="F127" s="227" t="s">
        <v>1056</v>
      </c>
      <c r="G127" s="228" t="s">
        <v>192</v>
      </c>
      <c r="H127" s="229">
        <v>9.1999999999999993</v>
      </c>
      <c r="I127" s="230"/>
      <c r="J127" s="231">
        <f>ROUND(I127*H127,2)</f>
        <v>0</v>
      </c>
      <c r="K127" s="227" t="s">
        <v>149</v>
      </c>
      <c r="L127" s="232"/>
      <c r="M127" s="233" t="s">
        <v>34</v>
      </c>
      <c r="N127" s="234" t="s">
        <v>48</v>
      </c>
      <c r="O127" s="40"/>
      <c r="P127" s="199">
        <f>O127*H127</f>
        <v>0</v>
      </c>
      <c r="Q127" s="199">
        <v>1</v>
      </c>
      <c r="R127" s="199">
        <f>Q127*H127</f>
        <v>9.1999999999999993</v>
      </c>
      <c r="S127" s="199">
        <v>0</v>
      </c>
      <c r="T127" s="200">
        <f>S127*H127</f>
        <v>0</v>
      </c>
      <c r="AR127" s="22" t="s">
        <v>184</v>
      </c>
      <c r="AT127" s="22" t="s">
        <v>205</v>
      </c>
      <c r="AU127" s="22" t="s">
        <v>86</v>
      </c>
      <c r="AY127" s="22" t="s">
        <v>143</v>
      </c>
      <c r="BE127" s="201">
        <f>IF(N127="základní",J127,0)</f>
        <v>0</v>
      </c>
      <c r="BF127" s="201">
        <f>IF(N127="snížená",J127,0)</f>
        <v>0</v>
      </c>
      <c r="BG127" s="201">
        <f>IF(N127="zákl. přenesená",J127,0)</f>
        <v>0</v>
      </c>
      <c r="BH127" s="201">
        <f>IF(N127="sníž. přenesená",J127,0)</f>
        <v>0</v>
      </c>
      <c r="BI127" s="201">
        <f>IF(N127="nulová",J127,0)</f>
        <v>0</v>
      </c>
      <c r="BJ127" s="22" t="s">
        <v>25</v>
      </c>
      <c r="BK127" s="201">
        <f>ROUND(I127*H127,2)</f>
        <v>0</v>
      </c>
      <c r="BL127" s="22" t="s">
        <v>150</v>
      </c>
      <c r="BM127" s="22" t="s">
        <v>1057</v>
      </c>
    </row>
    <row r="128" spans="2:65" s="11" customFormat="1" ht="13.5">
      <c r="B128" s="202"/>
      <c r="C128" s="203"/>
      <c r="D128" s="204" t="s">
        <v>152</v>
      </c>
      <c r="E128" s="203"/>
      <c r="F128" s="206" t="s">
        <v>1058</v>
      </c>
      <c r="G128" s="203"/>
      <c r="H128" s="207">
        <v>9.1999999999999993</v>
      </c>
      <c r="I128" s="208"/>
      <c r="J128" s="203"/>
      <c r="K128" s="203"/>
      <c r="L128" s="209"/>
      <c r="M128" s="210"/>
      <c r="N128" s="211"/>
      <c r="O128" s="211"/>
      <c r="P128" s="211"/>
      <c r="Q128" s="211"/>
      <c r="R128" s="211"/>
      <c r="S128" s="211"/>
      <c r="T128" s="212"/>
      <c r="AT128" s="213" t="s">
        <v>152</v>
      </c>
      <c r="AU128" s="213" t="s">
        <v>86</v>
      </c>
      <c r="AV128" s="11" t="s">
        <v>86</v>
      </c>
      <c r="AW128" s="11" t="s">
        <v>6</v>
      </c>
      <c r="AX128" s="11" t="s">
        <v>25</v>
      </c>
      <c r="AY128" s="213" t="s">
        <v>143</v>
      </c>
    </row>
    <row r="129" spans="2:65" s="1" customFormat="1" ht="25.5" customHeight="1">
      <c r="B129" s="39"/>
      <c r="C129" s="190" t="s">
        <v>258</v>
      </c>
      <c r="D129" s="190" t="s">
        <v>145</v>
      </c>
      <c r="E129" s="191" t="s">
        <v>1059</v>
      </c>
      <c r="F129" s="192" t="s">
        <v>1060</v>
      </c>
      <c r="G129" s="193" t="s">
        <v>148</v>
      </c>
      <c r="H129" s="194">
        <v>35</v>
      </c>
      <c r="I129" s="195"/>
      <c r="J129" s="196">
        <f>ROUND(I129*H129,2)</f>
        <v>0</v>
      </c>
      <c r="K129" s="192" t="s">
        <v>149</v>
      </c>
      <c r="L129" s="59"/>
      <c r="M129" s="197" t="s">
        <v>34</v>
      </c>
      <c r="N129" s="198" t="s">
        <v>48</v>
      </c>
      <c r="O129" s="40"/>
      <c r="P129" s="199">
        <f>O129*H129</f>
        <v>0</v>
      </c>
      <c r="Q129" s="199">
        <v>0</v>
      </c>
      <c r="R129" s="199">
        <f>Q129*H129</f>
        <v>0</v>
      </c>
      <c r="S129" s="199">
        <v>0</v>
      </c>
      <c r="T129" s="200">
        <f>S129*H129</f>
        <v>0</v>
      </c>
      <c r="AR129" s="22" t="s">
        <v>150</v>
      </c>
      <c r="AT129" s="22" t="s">
        <v>145</v>
      </c>
      <c r="AU129" s="22" t="s">
        <v>86</v>
      </c>
      <c r="AY129" s="22" t="s">
        <v>143</v>
      </c>
      <c r="BE129" s="201">
        <f>IF(N129="základní",J129,0)</f>
        <v>0</v>
      </c>
      <c r="BF129" s="201">
        <f>IF(N129="snížená",J129,0)</f>
        <v>0</v>
      </c>
      <c r="BG129" s="201">
        <f>IF(N129="zákl. přenesená",J129,0)</f>
        <v>0</v>
      </c>
      <c r="BH129" s="201">
        <f>IF(N129="sníž. přenesená",J129,0)</f>
        <v>0</v>
      </c>
      <c r="BI129" s="201">
        <f>IF(N129="nulová",J129,0)</f>
        <v>0</v>
      </c>
      <c r="BJ129" s="22" t="s">
        <v>25</v>
      </c>
      <c r="BK129" s="201">
        <f>ROUND(I129*H129,2)</f>
        <v>0</v>
      </c>
      <c r="BL129" s="22" t="s">
        <v>150</v>
      </c>
      <c r="BM129" s="22" t="s">
        <v>1061</v>
      </c>
    </row>
    <row r="130" spans="2:65" s="11" customFormat="1" ht="13.5">
      <c r="B130" s="202"/>
      <c r="C130" s="203"/>
      <c r="D130" s="204" t="s">
        <v>152</v>
      </c>
      <c r="E130" s="205" t="s">
        <v>34</v>
      </c>
      <c r="F130" s="206" t="s">
        <v>1062</v>
      </c>
      <c r="G130" s="203"/>
      <c r="H130" s="207">
        <v>35</v>
      </c>
      <c r="I130" s="208"/>
      <c r="J130" s="203"/>
      <c r="K130" s="203"/>
      <c r="L130" s="209"/>
      <c r="M130" s="210"/>
      <c r="N130" s="211"/>
      <c r="O130" s="211"/>
      <c r="P130" s="211"/>
      <c r="Q130" s="211"/>
      <c r="R130" s="211"/>
      <c r="S130" s="211"/>
      <c r="T130" s="212"/>
      <c r="AT130" s="213" t="s">
        <v>152</v>
      </c>
      <c r="AU130" s="213" t="s">
        <v>86</v>
      </c>
      <c r="AV130" s="11" t="s">
        <v>86</v>
      </c>
      <c r="AW130" s="11" t="s">
        <v>41</v>
      </c>
      <c r="AX130" s="11" t="s">
        <v>25</v>
      </c>
      <c r="AY130" s="213" t="s">
        <v>143</v>
      </c>
    </row>
    <row r="131" spans="2:65" s="1" customFormat="1" ht="25.5" customHeight="1">
      <c r="B131" s="39"/>
      <c r="C131" s="225" t="s">
        <v>263</v>
      </c>
      <c r="D131" s="225" t="s">
        <v>205</v>
      </c>
      <c r="E131" s="226" t="s">
        <v>1063</v>
      </c>
      <c r="F131" s="227" t="s">
        <v>1064</v>
      </c>
      <c r="G131" s="228" t="s">
        <v>217</v>
      </c>
      <c r="H131" s="229">
        <v>1.2250000000000001</v>
      </c>
      <c r="I131" s="230"/>
      <c r="J131" s="231">
        <f>ROUND(I131*H131,2)</f>
        <v>0</v>
      </c>
      <c r="K131" s="227" t="s">
        <v>149</v>
      </c>
      <c r="L131" s="232"/>
      <c r="M131" s="233" t="s">
        <v>34</v>
      </c>
      <c r="N131" s="234" t="s">
        <v>48</v>
      </c>
      <c r="O131" s="40"/>
      <c r="P131" s="199">
        <f>O131*H131</f>
        <v>0</v>
      </c>
      <c r="Q131" s="199">
        <v>1E-3</v>
      </c>
      <c r="R131" s="199">
        <f>Q131*H131</f>
        <v>1.2250000000000002E-3</v>
      </c>
      <c r="S131" s="199">
        <v>0</v>
      </c>
      <c r="T131" s="200">
        <f>S131*H131</f>
        <v>0</v>
      </c>
      <c r="AR131" s="22" t="s">
        <v>184</v>
      </c>
      <c r="AT131" s="22" t="s">
        <v>205</v>
      </c>
      <c r="AU131" s="22" t="s">
        <v>86</v>
      </c>
      <c r="AY131" s="22" t="s">
        <v>143</v>
      </c>
      <c r="BE131" s="201">
        <f>IF(N131="základní",J131,0)</f>
        <v>0</v>
      </c>
      <c r="BF131" s="201">
        <f>IF(N131="snížená",J131,0)</f>
        <v>0</v>
      </c>
      <c r="BG131" s="201">
        <f>IF(N131="zákl. přenesená",J131,0)</f>
        <v>0</v>
      </c>
      <c r="BH131" s="201">
        <f>IF(N131="sníž. přenesená",J131,0)</f>
        <v>0</v>
      </c>
      <c r="BI131" s="201">
        <f>IF(N131="nulová",J131,0)</f>
        <v>0</v>
      </c>
      <c r="BJ131" s="22" t="s">
        <v>25</v>
      </c>
      <c r="BK131" s="201">
        <f>ROUND(I131*H131,2)</f>
        <v>0</v>
      </c>
      <c r="BL131" s="22" t="s">
        <v>150</v>
      </c>
      <c r="BM131" s="22" t="s">
        <v>1065</v>
      </c>
    </row>
    <row r="132" spans="2:65" s="11" customFormat="1" ht="13.5">
      <c r="B132" s="202"/>
      <c r="C132" s="203"/>
      <c r="D132" s="204" t="s">
        <v>152</v>
      </c>
      <c r="E132" s="203"/>
      <c r="F132" s="206" t="s">
        <v>1066</v>
      </c>
      <c r="G132" s="203"/>
      <c r="H132" s="207">
        <v>1.2250000000000001</v>
      </c>
      <c r="I132" s="208"/>
      <c r="J132" s="203"/>
      <c r="K132" s="203"/>
      <c r="L132" s="209"/>
      <c r="M132" s="210"/>
      <c r="N132" s="211"/>
      <c r="O132" s="211"/>
      <c r="P132" s="211"/>
      <c r="Q132" s="211"/>
      <c r="R132" s="211"/>
      <c r="S132" s="211"/>
      <c r="T132" s="212"/>
      <c r="AT132" s="213" t="s">
        <v>152</v>
      </c>
      <c r="AU132" s="213" t="s">
        <v>86</v>
      </c>
      <c r="AV132" s="11" t="s">
        <v>86</v>
      </c>
      <c r="AW132" s="11" t="s">
        <v>6</v>
      </c>
      <c r="AX132" s="11" t="s">
        <v>25</v>
      </c>
      <c r="AY132" s="213" t="s">
        <v>143</v>
      </c>
    </row>
    <row r="133" spans="2:65" s="1" customFormat="1" ht="25.5" customHeight="1">
      <c r="B133" s="39"/>
      <c r="C133" s="190" t="s">
        <v>268</v>
      </c>
      <c r="D133" s="190" t="s">
        <v>145</v>
      </c>
      <c r="E133" s="191" t="s">
        <v>200</v>
      </c>
      <c r="F133" s="192" t="s">
        <v>201</v>
      </c>
      <c r="G133" s="193" t="s">
        <v>148</v>
      </c>
      <c r="H133" s="194">
        <v>35</v>
      </c>
      <c r="I133" s="195"/>
      <c r="J133" s="196">
        <f>ROUND(I133*H133,2)</f>
        <v>0</v>
      </c>
      <c r="K133" s="192" t="s">
        <v>149</v>
      </c>
      <c r="L133" s="59"/>
      <c r="M133" s="197" t="s">
        <v>34</v>
      </c>
      <c r="N133" s="198" t="s">
        <v>48</v>
      </c>
      <c r="O133" s="40"/>
      <c r="P133" s="199">
        <f>O133*H133</f>
        <v>0</v>
      </c>
      <c r="Q133" s="199">
        <v>0</v>
      </c>
      <c r="R133" s="199">
        <f>Q133*H133</f>
        <v>0</v>
      </c>
      <c r="S133" s="199">
        <v>0</v>
      </c>
      <c r="T133" s="200">
        <f>S133*H133</f>
        <v>0</v>
      </c>
      <c r="AR133" s="22" t="s">
        <v>150</v>
      </c>
      <c r="AT133" s="22" t="s">
        <v>145</v>
      </c>
      <c r="AU133" s="22" t="s">
        <v>86</v>
      </c>
      <c r="AY133" s="22" t="s">
        <v>143</v>
      </c>
      <c r="BE133" s="201">
        <f>IF(N133="základní",J133,0)</f>
        <v>0</v>
      </c>
      <c r="BF133" s="201">
        <f>IF(N133="snížená",J133,0)</f>
        <v>0</v>
      </c>
      <c r="BG133" s="201">
        <f>IF(N133="zákl. přenesená",J133,0)</f>
        <v>0</v>
      </c>
      <c r="BH133" s="201">
        <f>IF(N133="sníž. přenesená",J133,0)</f>
        <v>0</v>
      </c>
      <c r="BI133" s="201">
        <f>IF(N133="nulová",J133,0)</f>
        <v>0</v>
      </c>
      <c r="BJ133" s="22" t="s">
        <v>25</v>
      </c>
      <c r="BK133" s="201">
        <f>ROUND(I133*H133,2)</f>
        <v>0</v>
      </c>
      <c r="BL133" s="22" t="s">
        <v>150</v>
      </c>
      <c r="BM133" s="22" t="s">
        <v>1067</v>
      </c>
    </row>
    <row r="134" spans="2:65" s="11" customFormat="1" ht="13.5">
      <c r="B134" s="202"/>
      <c r="C134" s="203"/>
      <c r="D134" s="204" t="s">
        <v>152</v>
      </c>
      <c r="E134" s="205" t="s">
        <v>34</v>
      </c>
      <c r="F134" s="206" t="s">
        <v>1062</v>
      </c>
      <c r="G134" s="203"/>
      <c r="H134" s="207">
        <v>35</v>
      </c>
      <c r="I134" s="208"/>
      <c r="J134" s="203"/>
      <c r="K134" s="203"/>
      <c r="L134" s="209"/>
      <c r="M134" s="210"/>
      <c r="N134" s="211"/>
      <c r="O134" s="211"/>
      <c r="P134" s="211"/>
      <c r="Q134" s="211"/>
      <c r="R134" s="211"/>
      <c r="S134" s="211"/>
      <c r="T134" s="212"/>
      <c r="AT134" s="213" t="s">
        <v>152</v>
      </c>
      <c r="AU134" s="213" t="s">
        <v>86</v>
      </c>
      <c r="AV134" s="11" t="s">
        <v>86</v>
      </c>
      <c r="AW134" s="11" t="s">
        <v>41</v>
      </c>
      <c r="AX134" s="11" t="s">
        <v>25</v>
      </c>
      <c r="AY134" s="213" t="s">
        <v>143</v>
      </c>
    </row>
    <row r="135" spans="2:65" s="1" customFormat="1" ht="16.5" customHeight="1">
      <c r="B135" s="39"/>
      <c r="C135" s="225" t="s">
        <v>273</v>
      </c>
      <c r="D135" s="225" t="s">
        <v>205</v>
      </c>
      <c r="E135" s="226" t="s">
        <v>1068</v>
      </c>
      <c r="F135" s="227" t="s">
        <v>1069</v>
      </c>
      <c r="G135" s="228" t="s">
        <v>166</v>
      </c>
      <c r="H135" s="229">
        <v>3.7</v>
      </c>
      <c r="I135" s="230"/>
      <c r="J135" s="231">
        <f>ROUND(I135*H135,2)</f>
        <v>0</v>
      </c>
      <c r="K135" s="227" t="s">
        <v>149</v>
      </c>
      <c r="L135" s="232"/>
      <c r="M135" s="233" t="s">
        <v>34</v>
      </c>
      <c r="N135" s="234" t="s">
        <v>48</v>
      </c>
      <c r="O135" s="40"/>
      <c r="P135" s="199">
        <f>O135*H135</f>
        <v>0</v>
      </c>
      <c r="Q135" s="199">
        <v>0.21</v>
      </c>
      <c r="R135" s="199">
        <f>Q135*H135</f>
        <v>0.77700000000000002</v>
      </c>
      <c r="S135" s="199">
        <v>0</v>
      </c>
      <c r="T135" s="200">
        <f>S135*H135</f>
        <v>0</v>
      </c>
      <c r="AR135" s="22" t="s">
        <v>184</v>
      </c>
      <c r="AT135" s="22" t="s">
        <v>205</v>
      </c>
      <c r="AU135" s="22" t="s">
        <v>86</v>
      </c>
      <c r="AY135" s="22" t="s">
        <v>143</v>
      </c>
      <c r="BE135" s="201">
        <f>IF(N135="základní",J135,0)</f>
        <v>0</v>
      </c>
      <c r="BF135" s="201">
        <f>IF(N135="snížená",J135,0)</f>
        <v>0</v>
      </c>
      <c r="BG135" s="201">
        <f>IF(N135="zákl. přenesená",J135,0)</f>
        <v>0</v>
      </c>
      <c r="BH135" s="201">
        <f>IF(N135="sníž. přenesená",J135,0)</f>
        <v>0</v>
      </c>
      <c r="BI135" s="201">
        <f>IF(N135="nulová",J135,0)</f>
        <v>0</v>
      </c>
      <c r="BJ135" s="22" t="s">
        <v>25</v>
      </c>
      <c r="BK135" s="201">
        <f>ROUND(I135*H135,2)</f>
        <v>0</v>
      </c>
      <c r="BL135" s="22" t="s">
        <v>150</v>
      </c>
      <c r="BM135" s="22" t="s">
        <v>1070</v>
      </c>
    </row>
    <row r="136" spans="2:65" s="11" customFormat="1" ht="13.5">
      <c r="B136" s="202"/>
      <c r="C136" s="203"/>
      <c r="D136" s="204" t="s">
        <v>152</v>
      </c>
      <c r="E136" s="205" t="s">
        <v>34</v>
      </c>
      <c r="F136" s="206" t="s">
        <v>1071</v>
      </c>
      <c r="G136" s="203"/>
      <c r="H136" s="207">
        <v>3.7</v>
      </c>
      <c r="I136" s="208"/>
      <c r="J136" s="203"/>
      <c r="K136" s="203"/>
      <c r="L136" s="209"/>
      <c r="M136" s="210"/>
      <c r="N136" s="211"/>
      <c r="O136" s="211"/>
      <c r="P136" s="211"/>
      <c r="Q136" s="211"/>
      <c r="R136" s="211"/>
      <c r="S136" s="211"/>
      <c r="T136" s="212"/>
      <c r="AT136" s="213" t="s">
        <v>152</v>
      </c>
      <c r="AU136" s="213" t="s">
        <v>86</v>
      </c>
      <c r="AV136" s="11" t="s">
        <v>86</v>
      </c>
      <c r="AW136" s="11" t="s">
        <v>41</v>
      </c>
      <c r="AX136" s="11" t="s">
        <v>25</v>
      </c>
      <c r="AY136" s="213" t="s">
        <v>143</v>
      </c>
    </row>
    <row r="137" spans="2:65" s="1" customFormat="1" ht="25.5" customHeight="1">
      <c r="B137" s="39"/>
      <c r="C137" s="190" t="s">
        <v>277</v>
      </c>
      <c r="D137" s="190" t="s">
        <v>145</v>
      </c>
      <c r="E137" s="191" t="s">
        <v>220</v>
      </c>
      <c r="F137" s="192" t="s">
        <v>221</v>
      </c>
      <c r="G137" s="193" t="s">
        <v>148</v>
      </c>
      <c r="H137" s="194">
        <v>35</v>
      </c>
      <c r="I137" s="195"/>
      <c r="J137" s="196">
        <f>ROUND(I137*H137,2)</f>
        <v>0</v>
      </c>
      <c r="K137" s="192" t="s">
        <v>149</v>
      </c>
      <c r="L137" s="59"/>
      <c r="M137" s="197" t="s">
        <v>34</v>
      </c>
      <c r="N137" s="198" t="s">
        <v>48</v>
      </c>
      <c r="O137" s="40"/>
      <c r="P137" s="199">
        <f>O137*H137</f>
        <v>0</v>
      </c>
      <c r="Q137" s="199">
        <v>0</v>
      </c>
      <c r="R137" s="199">
        <f>Q137*H137</f>
        <v>0</v>
      </c>
      <c r="S137" s="199">
        <v>0</v>
      </c>
      <c r="T137" s="200">
        <f>S137*H137</f>
        <v>0</v>
      </c>
      <c r="AR137" s="22" t="s">
        <v>150</v>
      </c>
      <c r="AT137" s="22" t="s">
        <v>145</v>
      </c>
      <c r="AU137" s="22" t="s">
        <v>86</v>
      </c>
      <c r="AY137" s="22" t="s">
        <v>143</v>
      </c>
      <c r="BE137" s="201">
        <f>IF(N137="základní",J137,0)</f>
        <v>0</v>
      </c>
      <c r="BF137" s="201">
        <f>IF(N137="snížená",J137,0)</f>
        <v>0</v>
      </c>
      <c r="BG137" s="201">
        <f>IF(N137="zákl. přenesená",J137,0)</f>
        <v>0</v>
      </c>
      <c r="BH137" s="201">
        <f>IF(N137="sníž. přenesená",J137,0)</f>
        <v>0</v>
      </c>
      <c r="BI137" s="201">
        <f>IF(N137="nulová",J137,0)</f>
        <v>0</v>
      </c>
      <c r="BJ137" s="22" t="s">
        <v>25</v>
      </c>
      <c r="BK137" s="201">
        <f>ROUND(I137*H137,2)</f>
        <v>0</v>
      </c>
      <c r="BL137" s="22" t="s">
        <v>150</v>
      </c>
      <c r="BM137" s="22" t="s">
        <v>1072</v>
      </c>
    </row>
    <row r="138" spans="2:65" s="11" customFormat="1" ht="13.5">
      <c r="B138" s="202"/>
      <c r="C138" s="203"/>
      <c r="D138" s="204" t="s">
        <v>152</v>
      </c>
      <c r="E138" s="205" t="s">
        <v>34</v>
      </c>
      <c r="F138" s="206" t="s">
        <v>1062</v>
      </c>
      <c r="G138" s="203"/>
      <c r="H138" s="207">
        <v>35</v>
      </c>
      <c r="I138" s="208"/>
      <c r="J138" s="203"/>
      <c r="K138" s="203"/>
      <c r="L138" s="209"/>
      <c r="M138" s="210"/>
      <c r="N138" s="211"/>
      <c r="O138" s="211"/>
      <c r="P138" s="211"/>
      <c r="Q138" s="211"/>
      <c r="R138" s="211"/>
      <c r="S138" s="211"/>
      <c r="T138" s="212"/>
      <c r="AT138" s="213" t="s">
        <v>152</v>
      </c>
      <c r="AU138" s="213" t="s">
        <v>86</v>
      </c>
      <c r="AV138" s="11" t="s">
        <v>86</v>
      </c>
      <c r="AW138" s="11" t="s">
        <v>41</v>
      </c>
      <c r="AX138" s="11" t="s">
        <v>25</v>
      </c>
      <c r="AY138" s="213" t="s">
        <v>143</v>
      </c>
    </row>
    <row r="139" spans="2:65" s="10" customFormat="1" ht="29.85" customHeight="1">
      <c r="B139" s="174"/>
      <c r="C139" s="175"/>
      <c r="D139" s="176" t="s">
        <v>76</v>
      </c>
      <c r="E139" s="188" t="s">
        <v>86</v>
      </c>
      <c r="F139" s="188" t="s">
        <v>223</v>
      </c>
      <c r="G139" s="175"/>
      <c r="H139" s="175"/>
      <c r="I139" s="178"/>
      <c r="J139" s="189">
        <f>BK139</f>
        <v>0</v>
      </c>
      <c r="K139" s="175"/>
      <c r="L139" s="180"/>
      <c r="M139" s="181"/>
      <c r="N139" s="182"/>
      <c r="O139" s="182"/>
      <c r="P139" s="183">
        <f>SUM(P140:P143)</f>
        <v>0</v>
      </c>
      <c r="Q139" s="182"/>
      <c r="R139" s="183">
        <f>SUM(R140:R143)</f>
        <v>1.6465E-2</v>
      </c>
      <c r="S139" s="182"/>
      <c r="T139" s="184">
        <f>SUM(T140:T143)</f>
        <v>0</v>
      </c>
      <c r="AR139" s="185" t="s">
        <v>25</v>
      </c>
      <c r="AT139" s="186" t="s">
        <v>76</v>
      </c>
      <c r="AU139" s="186" t="s">
        <v>25</v>
      </c>
      <c r="AY139" s="185" t="s">
        <v>143</v>
      </c>
      <c r="BK139" s="187">
        <f>SUM(BK140:BK143)</f>
        <v>0</v>
      </c>
    </row>
    <row r="140" spans="2:65" s="1" customFormat="1" ht="25.5" customHeight="1">
      <c r="B140" s="39"/>
      <c r="C140" s="190" t="s">
        <v>282</v>
      </c>
      <c r="D140" s="190" t="s">
        <v>145</v>
      </c>
      <c r="E140" s="191" t="s">
        <v>245</v>
      </c>
      <c r="F140" s="192" t="s">
        <v>246</v>
      </c>
      <c r="G140" s="193" t="s">
        <v>148</v>
      </c>
      <c r="H140" s="194">
        <v>37</v>
      </c>
      <c r="I140" s="195"/>
      <c r="J140" s="196">
        <f>ROUND(I140*H140,2)</f>
        <v>0</v>
      </c>
      <c r="K140" s="192" t="s">
        <v>149</v>
      </c>
      <c r="L140" s="59"/>
      <c r="M140" s="197" t="s">
        <v>34</v>
      </c>
      <c r="N140" s="198" t="s">
        <v>48</v>
      </c>
      <c r="O140" s="40"/>
      <c r="P140" s="199">
        <f>O140*H140</f>
        <v>0</v>
      </c>
      <c r="Q140" s="199">
        <v>1E-4</v>
      </c>
      <c r="R140" s="199">
        <f>Q140*H140</f>
        <v>3.7000000000000002E-3</v>
      </c>
      <c r="S140" s="199">
        <v>0</v>
      </c>
      <c r="T140" s="200">
        <f>S140*H140</f>
        <v>0</v>
      </c>
      <c r="AR140" s="22" t="s">
        <v>150</v>
      </c>
      <c r="AT140" s="22" t="s">
        <v>145</v>
      </c>
      <c r="AU140" s="22" t="s">
        <v>86</v>
      </c>
      <c r="AY140" s="22" t="s">
        <v>143</v>
      </c>
      <c r="BE140" s="201">
        <f>IF(N140="základní",J140,0)</f>
        <v>0</v>
      </c>
      <c r="BF140" s="201">
        <f>IF(N140="snížená",J140,0)</f>
        <v>0</v>
      </c>
      <c r="BG140" s="201">
        <f>IF(N140="zákl. přenesená",J140,0)</f>
        <v>0</v>
      </c>
      <c r="BH140" s="201">
        <f>IF(N140="sníž. přenesená",J140,0)</f>
        <v>0</v>
      </c>
      <c r="BI140" s="201">
        <f>IF(N140="nulová",J140,0)</f>
        <v>0</v>
      </c>
      <c r="BJ140" s="22" t="s">
        <v>25</v>
      </c>
      <c r="BK140" s="201">
        <f>ROUND(I140*H140,2)</f>
        <v>0</v>
      </c>
      <c r="BL140" s="22" t="s">
        <v>150</v>
      </c>
      <c r="BM140" s="22" t="s">
        <v>1073</v>
      </c>
    </row>
    <row r="141" spans="2:65" s="11" customFormat="1" ht="13.5">
      <c r="B141" s="202"/>
      <c r="C141" s="203"/>
      <c r="D141" s="204" t="s">
        <v>152</v>
      </c>
      <c r="E141" s="205" t="s">
        <v>34</v>
      </c>
      <c r="F141" s="206" t="s">
        <v>1074</v>
      </c>
      <c r="G141" s="203"/>
      <c r="H141" s="207">
        <v>37</v>
      </c>
      <c r="I141" s="208"/>
      <c r="J141" s="203"/>
      <c r="K141" s="203"/>
      <c r="L141" s="209"/>
      <c r="M141" s="210"/>
      <c r="N141" s="211"/>
      <c r="O141" s="211"/>
      <c r="P141" s="211"/>
      <c r="Q141" s="211"/>
      <c r="R141" s="211"/>
      <c r="S141" s="211"/>
      <c r="T141" s="212"/>
      <c r="AT141" s="213" t="s">
        <v>152</v>
      </c>
      <c r="AU141" s="213" t="s">
        <v>86</v>
      </c>
      <c r="AV141" s="11" t="s">
        <v>86</v>
      </c>
      <c r="AW141" s="11" t="s">
        <v>41</v>
      </c>
      <c r="AX141" s="11" t="s">
        <v>25</v>
      </c>
      <c r="AY141" s="213" t="s">
        <v>143</v>
      </c>
    </row>
    <row r="142" spans="2:65" s="1" customFormat="1" ht="25.5" customHeight="1">
      <c r="B142" s="39"/>
      <c r="C142" s="225" t="s">
        <v>287</v>
      </c>
      <c r="D142" s="225" t="s">
        <v>205</v>
      </c>
      <c r="E142" s="226" t="s">
        <v>1075</v>
      </c>
      <c r="F142" s="227" t="s">
        <v>1076</v>
      </c>
      <c r="G142" s="228" t="s">
        <v>148</v>
      </c>
      <c r="H142" s="229">
        <v>42.55</v>
      </c>
      <c r="I142" s="230"/>
      <c r="J142" s="231">
        <f>ROUND(I142*H142,2)</f>
        <v>0</v>
      </c>
      <c r="K142" s="227" t="s">
        <v>149</v>
      </c>
      <c r="L142" s="232"/>
      <c r="M142" s="233" t="s">
        <v>34</v>
      </c>
      <c r="N142" s="234" t="s">
        <v>48</v>
      </c>
      <c r="O142" s="40"/>
      <c r="P142" s="199">
        <f>O142*H142</f>
        <v>0</v>
      </c>
      <c r="Q142" s="199">
        <v>2.9999999999999997E-4</v>
      </c>
      <c r="R142" s="199">
        <f>Q142*H142</f>
        <v>1.2764999999999999E-2</v>
      </c>
      <c r="S142" s="199">
        <v>0</v>
      </c>
      <c r="T142" s="200">
        <f>S142*H142</f>
        <v>0</v>
      </c>
      <c r="AR142" s="22" t="s">
        <v>184</v>
      </c>
      <c r="AT142" s="22" t="s">
        <v>205</v>
      </c>
      <c r="AU142" s="22" t="s">
        <v>86</v>
      </c>
      <c r="AY142" s="22" t="s">
        <v>143</v>
      </c>
      <c r="BE142" s="201">
        <f>IF(N142="základní",J142,0)</f>
        <v>0</v>
      </c>
      <c r="BF142" s="201">
        <f>IF(N142="snížená",J142,0)</f>
        <v>0</v>
      </c>
      <c r="BG142" s="201">
        <f>IF(N142="zákl. přenesená",J142,0)</f>
        <v>0</v>
      </c>
      <c r="BH142" s="201">
        <f>IF(N142="sníž. přenesená",J142,0)</f>
        <v>0</v>
      </c>
      <c r="BI142" s="201">
        <f>IF(N142="nulová",J142,0)</f>
        <v>0</v>
      </c>
      <c r="BJ142" s="22" t="s">
        <v>25</v>
      </c>
      <c r="BK142" s="201">
        <f>ROUND(I142*H142,2)</f>
        <v>0</v>
      </c>
      <c r="BL142" s="22" t="s">
        <v>150</v>
      </c>
      <c r="BM142" s="22" t="s">
        <v>1077</v>
      </c>
    </row>
    <row r="143" spans="2:65" s="11" customFormat="1" ht="13.5">
      <c r="B143" s="202"/>
      <c r="C143" s="203"/>
      <c r="D143" s="204" t="s">
        <v>152</v>
      </c>
      <c r="E143" s="203"/>
      <c r="F143" s="206" t="s">
        <v>1078</v>
      </c>
      <c r="G143" s="203"/>
      <c r="H143" s="207">
        <v>42.55</v>
      </c>
      <c r="I143" s="208"/>
      <c r="J143" s="203"/>
      <c r="K143" s="203"/>
      <c r="L143" s="209"/>
      <c r="M143" s="210"/>
      <c r="N143" s="211"/>
      <c r="O143" s="211"/>
      <c r="P143" s="211"/>
      <c r="Q143" s="211"/>
      <c r="R143" s="211"/>
      <c r="S143" s="211"/>
      <c r="T143" s="212"/>
      <c r="AT143" s="213" t="s">
        <v>152</v>
      </c>
      <c r="AU143" s="213" t="s">
        <v>86</v>
      </c>
      <c r="AV143" s="11" t="s">
        <v>86</v>
      </c>
      <c r="AW143" s="11" t="s">
        <v>6</v>
      </c>
      <c r="AX143" s="11" t="s">
        <v>25</v>
      </c>
      <c r="AY143" s="213" t="s">
        <v>143</v>
      </c>
    </row>
    <row r="144" spans="2:65" s="10" customFormat="1" ht="29.85" customHeight="1">
      <c r="B144" s="174"/>
      <c r="C144" s="175"/>
      <c r="D144" s="176" t="s">
        <v>76</v>
      </c>
      <c r="E144" s="188" t="s">
        <v>150</v>
      </c>
      <c r="F144" s="188" t="s">
        <v>468</v>
      </c>
      <c r="G144" s="175"/>
      <c r="H144" s="175"/>
      <c r="I144" s="178"/>
      <c r="J144" s="189">
        <f>BK144</f>
        <v>0</v>
      </c>
      <c r="K144" s="175"/>
      <c r="L144" s="180"/>
      <c r="M144" s="181"/>
      <c r="N144" s="182"/>
      <c r="O144" s="182"/>
      <c r="P144" s="183">
        <f>SUM(P145:P150)</f>
        <v>0</v>
      </c>
      <c r="Q144" s="182"/>
      <c r="R144" s="183">
        <f>SUM(R145:R150)</f>
        <v>2.9067550000000004</v>
      </c>
      <c r="S144" s="182"/>
      <c r="T144" s="184">
        <f>SUM(T145:T150)</f>
        <v>0</v>
      </c>
      <c r="AR144" s="185" t="s">
        <v>25</v>
      </c>
      <c r="AT144" s="186" t="s">
        <v>76</v>
      </c>
      <c r="AU144" s="186" t="s">
        <v>25</v>
      </c>
      <c r="AY144" s="185" t="s">
        <v>143</v>
      </c>
      <c r="BK144" s="187">
        <f>SUM(BK145:BK150)</f>
        <v>0</v>
      </c>
    </row>
    <row r="145" spans="2:65" s="1" customFormat="1" ht="25.5" customHeight="1">
      <c r="B145" s="39"/>
      <c r="C145" s="190" t="s">
        <v>292</v>
      </c>
      <c r="D145" s="190" t="s">
        <v>145</v>
      </c>
      <c r="E145" s="191" t="s">
        <v>1079</v>
      </c>
      <c r="F145" s="192" t="s">
        <v>1080</v>
      </c>
      <c r="G145" s="193" t="s">
        <v>166</v>
      </c>
      <c r="H145" s="194">
        <v>1.5</v>
      </c>
      <c r="I145" s="195"/>
      <c r="J145" s="196">
        <f>ROUND(I145*H145,2)</f>
        <v>0</v>
      </c>
      <c r="K145" s="192" t="s">
        <v>149</v>
      </c>
      <c r="L145" s="59"/>
      <c r="M145" s="197" t="s">
        <v>34</v>
      </c>
      <c r="N145" s="198" t="s">
        <v>48</v>
      </c>
      <c r="O145" s="40"/>
      <c r="P145" s="199">
        <f>O145*H145</f>
        <v>0</v>
      </c>
      <c r="Q145" s="199">
        <v>1.8907700000000001</v>
      </c>
      <c r="R145" s="199">
        <f>Q145*H145</f>
        <v>2.8361550000000002</v>
      </c>
      <c r="S145" s="199">
        <v>0</v>
      </c>
      <c r="T145" s="200">
        <f>S145*H145</f>
        <v>0</v>
      </c>
      <c r="AR145" s="22" t="s">
        <v>150</v>
      </c>
      <c r="AT145" s="22" t="s">
        <v>145</v>
      </c>
      <c r="AU145" s="22" t="s">
        <v>86</v>
      </c>
      <c r="AY145" s="22" t="s">
        <v>143</v>
      </c>
      <c r="BE145" s="201">
        <f>IF(N145="základní",J145,0)</f>
        <v>0</v>
      </c>
      <c r="BF145" s="201">
        <f>IF(N145="snížená",J145,0)</f>
        <v>0</v>
      </c>
      <c r="BG145" s="201">
        <f>IF(N145="zákl. přenesená",J145,0)</f>
        <v>0</v>
      </c>
      <c r="BH145" s="201">
        <f>IF(N145="sníž. přenesená",J145,0)</f>
        <v>0</v>
      </c>
      <c r="BI145" s="201">
        <f>IF(N145="nulová",J145,0)</f>
        <v>0</v>
      </c>
      <c r="BJ145" s="22" t="s">
        <v>25</v>
      </c>
      <c r="BK145" s="201">
        <f>ROUND(I145*H145,2)</f>
        <v>0</v>
      </c>
      <c r="BL145" s="22" t="s">
        <v>150</v>
      </c>
      <c r="BM145" s="22" t="s">
        <v>1081</v>
      </c>
    </row>
    <row r="146" spans="2:65" s="11" customFormat="1" ht="13.5">
      <c r="B146" s="202"/>
      <c r="C146" s="203"/>
      <c r="D146" s="204" t="s">
        <v>152</v>
      </c>
      <c r="E146" s="205" t="s">
        <v>34</v>
      </c>
      <c r="F146" s="206" t="s">
        <v>1082</v>
      </c>
      <c r="G146" s="203"/>
      <c r="H146" s="207">
        <v>1.5</v>
      </c>
      <c r="I146" s="208"/>
      <c r="J146" s="203"/>
      <c r="K146" s="203"/>
      <c r="L146" s="209"/>
      <c r="M146" s="210"/>
      <c r="N146" s="211"/>
      <c r="O146" s="211"/>
      <c r="P146" s="211"/>
      <c r="Q146" s="211"/>
      <c r="R146" s="211"/>
      <c r="S146" s="211"/>
      <c r="T146" s="212"/>
      <c r="AT146" s="213" t="s">
        <v>152</v>
      </c>
      <c r="AU146" s="213" t="s">
        <v>86</v>
      </c>
      <c r="AV146" s="11" t="s">
        <v>86</v>
      </c>
      <c r="AW146" s="11" t="s">
        <v>41</v>
      </c>
      <c r="AX146" s="11" t="s">
        <v>25</v>
      </c>
      <c r="AY146" s="213" t="s">
        <v>143</v>
      </c>
    </row>
    <row r="147" spans="2:65" s="1" customFormat="1" ht="25.5" customHeight="1">
      <c r="B147" s="39"/>
      <c r="C147" s="190" t="s">
        <v>297</v>
      </c>
      <c r="D147" s="190" t="s">
        <v>145</v>
      </c>
      <c r="E147" s="191" t="s">
        <v>1083</v>
      </c>
      <c r="F147" s="192" t="s">
        <v>1084</v>
      </c>
      <c r="G147" s="193" t="s">
        <v>290</v>
      </c>
      <c r="H147" s="194">
        <v>1</v>
      </c>
      <c r="I147" s="195"/>
      <c r="J147" s="196">
        <f>ROUND(I147*H147,2)</f>
        <v>0</v>
      </c>
      <c r="K147" s="192" t="s">
        <v>149</v>
      </c>
      <c r="L147" s="59"/>
      <c r="M147" s="197" t="s">
        <v>34</v>
      </c>
      <c r="N147" s="198" t="s">
        <v>48</v>
      </c>
      <c r="O147" s="40"/>
      <c r="P147" s="199">
        <f>O147*H147</f>
        <v>0</v>
      </c>
      <c r="Q147" s="199">
        <v>6.6E-3</v>
      </c>
      <c r="R147" s="199">
        <f>Q147*H147</f>
        <v>6.6E-3</v>
      </c>
      <c r="S147" s="199">
        <v>0</v>
      </c>
      <c r="T147" s="200">
        <f>S147*H147</f>
        <v>0</v>
      </c>
      <c r="AR147" s="22" t="s">
        <v>150</v>
      </c>
      <c r="AT147" s="22" t="s">
        <v>145</v>
      </c>
      <c r="AU147" s="22" t="s">
        <v>86</v>
      </c>
      <c r="AY147" s="22" t="s">
        <v>143</v>
      </c>
      <c r="BE147" s="201">
        <f>IF(N147="základní",J147,0)</f>
        <v>0</v>
      </c>
      <c r="BF147" s="201">
        <f>IF(N147="snížená",J147,0)</f>
        <v>0</v>
      </c>
      <c r="BG147" s="201">
        <f>IF(N147="zákl. přenesená",J147,0)</f>
        <v>0</v>
      </c>
      <c r="BH147" s="201">
        <f>IF(N147="sníž. přenesená",J147,0)</f>
        <v>0</v>
      </c>
      <c r="BI147" s="201">
        <f>IF(N147="nulová",J147,0)</f>
        <v>0</v>
      </c>
      <c r="BJ147" s="22" t="s">
        <v>25</v>
      </c>
      <c r="BK147" s="201">
        <f>ROUND(I147*H147,2)</f>
        <v>0</v>
      </c>
      <c r="BL147" s="22" t="s">
        <v>150</v>
      </c>
      <c r="BM147" s="22" t="s">
        <v>1085</v>
      </c>
    </row>
    <row r="148" spans="2:65" s="11" customFormat="1" ht="13.5">
      <c r="B148" s="202"/>
      <c r="C148" s="203"/>
      <c r="D148" s="204" t="s">
        <v>152</v>
      </c>
      <c r="E148" s="205" t="s">
        <v>34</v>
      </c>
      <c r="F148" s="206" t="s">
        <v>997</v>
      </c>
      <c r="G148" s="203"/>
      <c r="H148" s="207">
        <v>1</v>
      </c>
      <c r="I148" s="208"/>
      <c r="J148" s="203"/>
      <c r="K148" s="203"/>
      <c r="L148" s="209"/>
      <c r="M148" s="210"/>
      <c r="N148" s="211"/>
      <c r="O148" s="211"/>
      <c r="P148" s="211"/>
      <c r="Q148" s="211"/>
      <c r="R148" s="211"/>
      <c r="S148" s="211"/>
      <c r="T148" s="212"/>
      <c r="AT148" s="213" t="s">
        <v>152</v>
      </c>
      <c r="AU148" s="213" t="s">
        <v>86</v>
      </c>
      <c r="AV148" s="11" t="s">
        <v>86</v>
      </c>
      <c r="AW148" s="11" t="s">
        <v>41</v>
      </c>
      <c r="AX148" s="11" t="s">
        <v>25</v>
      </c>
      <c r="AY148" s="213" t="s">
        <v>143</v>
      </c>
    </row>
    <row r="149" spans="2:65" s="1" customFormat="1" ht="38.25" customHeight="1">
      <c r="B149" s="39"/>
      <c r="C149" s="225" t="s">
        <v>302</v>
      </c>
      <c r="D149" s="225" t="s">
        <v>205</v>
      </c>
      <c r="E149" s="226" t="s">
        <v>1086</v>
      </c>
      <c r="F149" s="227" t="s">
        <v>1087</v>
      </c>
      <c r="G149" s="228" t="s">
        <v>290</v>
      </c>
      <c r="H149" s="229">
        <v>1</v>
      </c>
      <c r="I149" s="230"/>
      <c r="J149" s="231">
        <f>ROUND(I149*H149,2)</f>
        <v>0</v>
      </c>
      <c r="K149" s="227" t="s">
        <v>149</v>
      </c>
      <c r="L149" s="232"/>
      <c r="M149" s="233" t="s">
        <v>34</v>
      </c>
      <c r="N149" s="234" t="s">
        <v>48</v>
      </c>
      <c r="O149" s="40"/>
      <c r="P149" s="199">
        <f>O149*H149</f>
        <v>0</v>
      </c>
      <c r="Q149" s="199">
        <v>6.4000000000000001E-2</v>
      </c>
      <c r="R149" s="199">
        <f>Q149*H149</f>
        <v>6.4000000000000001E-2</v>
      </c>
      <c r="S149" s="199">
        <v>0</v>
      </c>
      <c r="T149" s="200">
        <f>S149*H149</f>
        <v>0</v>
      </c>
      <c r="AR149" s="22" t="s">
        <v>184</v>
      </c>
      <c r="AT149" s="22" t="s">
        <v>205</v>
      </c>
      <c r="AU149" s="22" t="s">
        <v>86</v>
      </c>
      <c r="AY149" s="22" t="s">
        <v>143</v>
      </c>
      <c r="BE149" s="201">
        <f>IF(N149="základní",J149,0)</f>
        <v>0</v>
      </c>
      <c r="BF149" s="201">
        <f>IF(N149="snížená",J149,0)</f>
        <v>0</v>
      </c>
      <c r="BG149" s="201">
        <f>IF(N149="zákl. přenesená",J149,0)</f>
        <v>0</v>
      </c>
      <c r="BH149" s="201">
        <f>IF(N149="sníž. přenesená",J149,0)</f>
        <v>0</v>
      </c>
      <c r="BI149" s="201">
        <f>IF(N149="nulová",J149,0)</f>
        <v>0</v>
      </c>
      <c r="BJ149" s="22" t="s">
        <v>25</v>
      </c>
      <c r="BK149" s="201">
        <f>ROUND(I149*H149,2)</f>
        <v>0</v>
      </c>
      <c r="BL149" s="22" t="s">
        <v>150</v>
      </c>
      <c r="BM149" s="22" t="s">
        <v>1088</v>
      </c>
    </row>
    <row r="150" spans="2:65" s="11" customFormat="1" ht="13.5">
      <c r="B150" s="202"/>
      <c r="C150" s="203"/>
      <c r="D150" s="204" t="s">
        <v>152</v>
      </c>
      <c r="E150" s="205" t="s">
        <v>34</v>
      </c>
      <c r="F150" s="206" t="s">
        <v>997</v>
      </c>
      <c r="G150" s="203"/>
      <c r="H150" s="207">
        <v>1</v>
      </c>
      <c r="I150" s="208"/>
      <c r="J150" s="203"/>
      <c r="K150" s="203"/>
      <c r="L150" s="209"/>
      <c r="M150" s="210"/>
      <c r="N150" s="211"/>
      <c r="O150" s="211"/>
      <c r="P150" s="211"/>
      <c r="Q150" s="211"/>
      <c r="R150" s="211"/>
      <c r="S150" s="211"/>
      <c r="T150" s="212"/>
      <c r="AT150" s="213" t="s">
        <v>152</v>
      </c>
      <c r="AU150" s="213" t="s">
        <v>86</v>
      </c>
      <c r="AV150" s="11" t="s">
        <v>86</v>
      </c>
      <c r="AW150" s="11" t="s">
        <v>41</v>
      </c>
      <c r="AX150" s="11" t="s">
        <v>25</v>
      </c>
      <c r="AY150" s="213" t="s">
        <v>143</v>
      </c>
    </row>
    <row r="151" spans="2:65" s="10" customFormat="1" ht="29.85" customHeight="1">
      <c r="B151" s="174"/>
      <c r="C151" s="175"/>
      <c r="D151" s="176" t="s">
        <v>76</v>
      </c>
      <c r="E151" s="188" t="s">
        <v>171</v>
      </c>
      <c r="F151" s="188" t="s">
        <v>272</v>
      </c>
      <c r="G151" s="175"/>
      <c r="H151" s="175"/>
      <c r="I151" s="178"/>
      <c r="J151" s="189">
        <f>BK151</f>
        <v>0</v>
      </c>
      <c r="K151" s="175"/>
      <c r="L151" s="180"/>
      <c r="M151" s="181"/>
      <c r="N151" s="182"/>
      <c r="O151" s="182"/>
      <c r="P151" s="183">
        <f>SUM(P152:P157)</f>
        <v>0</v>
      </c>
      <c r="Q151" s="182"/>
      <c r="R151" s="183">
        <f>SUM(R152:R157)</f>
        <v>0.78166199999999986</v>
      </c>
      <c r="S151" s="182"/>
      <c r="T151" s="184">
        <f>SUM(T152:T157)</f>
        <v>0</v>
      </c>
      <c r="AR151" s="185" t="s">
        <v>25</v>
      </c>
      <c r="AT151" s="186" t="s">
        <v>76</v>
      </c>
      <c r="AU151" s="186" t="s">
        <v>25</v>
      </c>
      <c r="AY151" s="185" t="s">
        <v>143</v>
      </c>
      <c r="BK151" s="187">
        <f>SUM(BK152:BK157)</f>
        <v>0</v>
      </c>
    </row>
    <row r="152" spans="2:65" s="1" customFormat="1" ht="25.5" customHeight="1">
      <c r="B152" s="39"/>
      <c r="C152" s="190" t="s">
        <v>307</v>
      </c>
      <c r="D152" s="190" t="s">
        <v>145</v>
      </c>
      <c r="E152" s="191" t="s">
        <v>1089</v>
      </c>
      <c r="F152" s="192" t="s">
        <v>1090</v>
      </c>
      <c r="G152" s="193" t="s">
        <v>148</v>
      </c>
      <c r="H152" s="194">
        <v>0.6</v>
      </c>
      <c r="I152" s="195"/>
      <c r="J152" s="196">
        <f>ROUND(I152*H152,2)</f>
        <v>0</v>
      </c>
      <c r="K152" s="192" t="s">
        <v>149</v>
      </c>
      <c r="L152" s="59"/>
      <c r="M152" s="197" t="s">
        <v>34</v>
      </c>
      <c r="N152" s="198" t="s">
        <v>48</v>
      </c>
      <c r="O152" s="40"/>
      <c r="P152" s="199">
        <f>O152*H152</f>
        <v>0</v>
      </c>
      <c r="Q152" s="199">
        <v>0.18906999999999999</v>
      </c>
      <c r="R152" s="199">
        <f>Q152*H152</f>
        <v>0.11344199999999999</v>
      </c>
      <c r="S152" s="199">
        <v>0</v>
      </c>
      <c r="T152" s="200">
        <f>S152*H152</f>
        <v>0</v>
      </c>
      <c r="AR152" s="22" t="s">
        <v>150</v>
      </c>
      <c r="AT152" s="22" t="s">
        <v>145</v>
      </c>
      <c r="AU152" s="22" t="s">
        <v>86</v>
      </c>
      <c r="AY152" s="22" t="s">
        <v>143</v>
      </c>
      <c r="BE152" s="201">
        <f>IF(N152="základní",J152,0)</f>
        <v>0</v>
      </c>
      <c r="BF152" s="201">
        <f>IF(N152="snížená",J152,0)</f>
        <v>0</v>
      </c>
      <c r="BG152" s="201">
        <f>IF(N152="zákl. přenesená",J152,0)</f>
        <v>0</v>
      </c>
      <c r="BH152" s="201">
        <f>IF(N152="sníž. přenesená",J152,0)</f>
        <v>0</v>
      </c>
      <c r="BI152" s="201">
        <f>IF(N152="nulová",J152,0)</f>
        <v>0</v>
      </c>
      <c r="BJ152" s="22" t="s">
        <v>25</v>
      </c>
      <c r="BK152" s="201">
        <f>ROUND(I152*H152,2)</f>
        <v>0</v>
      </c>
      <c r="BL152" s="22" t="s">
        <v>150</v>
      </c>
      <c r="BM152" s="22" t="s">
        <v>1091</v>
      </c>
    </row>
    <row r="153" spans="2:65" s="11" customFormat="1" ht="13.5">
      <c r="B153" s="202"/>
      <c r="C153" s="203"/>
      <c r="D153" s="204" t="s">
        <v>152</v>
      </c>
      <c r="E153" s="205" t="s">
        <v>34</v>
      </c>
      <c r="F153" s="206" t="s">
        <v>1092</v>
      </c>
      <c r="G153" s="203"/>
      <c r="H153" s="207">
        <v>0.6</v>
      </c>
      <c r="I153" s="208"/>
      <c r="J153" s="203"/>
      <c r="K153" s="203"/>
      <c r="L153" s="209"/>
      <c r="M153" s="210"/>
      <c r="N153" s="211"/>
      <c r="O153" s="211"/>
      <c r="P153" s="211"/>
      <c r="Q153" s="211"/>
      <c r="R153" s="211"/>
      <c r="S153" s="211"/>
      <c r="T153" s="212"/>
      <c r="AT153" s="213" t="s">
        <v>152</v>
      </c>
      <c r="AU153" s="213" t="s">
        <v>86</v>
      </c>
      <c r="AV153" s="11" t="s">
        <v>86</v>
      </c>
      <c r="AW153" s="11" t="s">
        <v>41</v>
      </c>
      <c r="AX153" s="11" t="s">
        <v>25</v>
      </c>
      <c r="AY153" s="213" t="s">
        <v>143</v>
      </c>
    </row>
    <row r="154" spans="2:65" s="1" customFormat="1" ht="25.5" customHeight="1">
      <c r="B154" s="39"/>
      <c r="C154" s="190" t="s">
        <v>312</v>
      </c>
      <c r="D154" s="190" t="s">
        <v>145</v>
      </c>
      <c r="E154" s="191" t="s">
        <v>1093</v>
      </c>
      <c r="F154" s="192" t="s">
        <v>1094</v>
      </c>
      <c r="G154" s="193" t="s">
        <v>148</v>
      </c>
      <c r="H154" s="194">
        <v>1.2</v>
      </c>
      <c r="I154" s="195"/>
      <c r="J154" s="196">
        <f>ROUND(I154*H154,2)</f>
        <v>0</v>
      </c>
      <c r="K154" s="192" t="s">
        <v>149</v>
      </c>
      <c r="L154" s="59"/>
      <c r="M154" s="197" t="s">
        <v>34</v>
      </c>
      <c r="N154" s="198" t="s">
        <v>48</v>
      </c>
      <c r="O154" s="40"/>
      <c r="P154" s="199">
        <f>O154*H154</f>
        <v>0</v>
      </c>
      <c r="Q154" s="199">
        <v>0.47260000000000002</v>
      </c>
      <c r="R154" s="199">
        <f>Q154*H154</f>
        <v>0.56711999999999996</v>
      </c>
      <c r="S154" s="199">
        <v>0</v>
      </c>
      <c r="T154" s="200">
        <f>S154*H154</f>
        <v>0</v>
      </c>
      <c r="AR154" s="22" t="s">
        <v>150</v>
      </c>
      <c r="AT154" s="22" t="s">
        <v>145</v>
      </c>
      <c r="AU154" s="22" t="s">
        <v>86</v>
      </c>
      <c r="AY154" s="22" t="s">
        <v>143</v>
      </c>
      <c r="BE154" s="201">
        <f>IF(N154="základní",J154,0)</f>
        <v>0</v>
      </c>
      <c r="BF154" s="201">
        <f>IF(N154="snížená",J154,0)</f>
        <v>0</v>
      </c>
      <c r="BG154" s="201">
        <f>IF(N154="zákl. přenesená",J154,0)</f>
        <v>0</v>
      </c>
      <c r="BH154" s="201">
        <f>IF(N154="sníž. přenesená",J154,0)</f>
        <v>0</v>
      </c>
      <c r="BI154" s="201">
        <f>IF(N154="nulová",J154,0)</f>
        <v>0</v>
      </c>
      <c r="BJ154" s="22" t="s">
        <v>25</v>
      </c>
      <c r="BK154" s="201">
        <f>ROUND(I154*H154,2)</f>
        <v>0</v>
      </c>
      <c r="BL154" s="22" t="s">
        <v>150</v>
      </c>
      <c r="BM154" s="22" t="s">
        <v>1095</v>
      </c>
    </row>
    <row r="155" spans="2:65" s="11" customFormat="1" ht="13.5">
      <c r="B155" s="202"/>
      <c r="C155" s="203"/>
      <c r="D155" s="204" t="s">
        <v>152</v>
      </c>
      <c r="E155" s="205" t="s">
        <v>34</v>
      </c>
      <c r="F155" s="206" t="s">
        <v>991</v>
      </c>
      <c r="G155" s="203"/>
      <c r="H155" s="207">
        <v>1.2</v>
      </c>
      <c r="I155" s="208"/>
      <c r="J155" s="203"/>
      <c r="K155" s="203"/>
      <c r="L155" s="209"/>
      <c r="M155" s="210"/>
      <c r="N155" s="211"/>
      <c r="O155" s="211"/>
      <c r="P155" s="211"/>
      <c r="Q155" s="211"/>
      <c r="R155" s="211"/>
      <c r="S155" s="211"/>
      <c r="T155" s="212"/>
      <c r="AT155" s="213" t="s">
        <v>152</v>
      </c>
      <c r="AU155" s="213" t="s">
        <v>86</v>
      </c>
      <c r="AV155" s="11" t="s">
        <v>86</v>
      </c>
      <c r="AW155" s="11" t="s">
        <v>41</v>
      </c>
      <c r="AX155" s="11" t="s">
        <v>25</v>
      </c>
      <c r="AY155" s="213" t="s">
        <v>143</v>
      </c>
    </row>
    <row r="156" spans="2:65" s="1" customFormat="1" ht="51" customHeight="1">
      <c r="B156" s="39"/>
      <c r="C156" s="190" t="s">
        <v>316</v>
      </c>
      <c r="D156" s="190" t="s">
        <v>145</v>
      </c>
      <c r="E156" s="191" t="s">
        <v>631</v>
      </c>
      <c r="F156" s="192" t="s">
        <v>632</v>
      </c>
      <c r="G156" s="193" t="s">
        <v>148</v>
      </c>
      <c r="H156" s="194">
        <v>1.2</v>
      </c>
      <c r="I156" s="195"/>
      <c r="J156" s="196">
        <f>ROUND(I156*H156,2)</f>
        <v>0</v>
      </c>
      <c r="K156" s="192" t="s">
        <v>149</v>
      </c>
      <c r="L156" s="59"/>
      <c r="M156" s="197" t="s">
        <v>34</v>
      </c>
      <c r="N156" s="198" t="s">
        <v>48</v>
      </c>
      <c r="O156" s="40"/>
      <c r="P156" s="199">
        <f>O156*H156</f>
        <v>0</v>
      </c>
      <c r="Q156" s="199">
        <v>8.4250000000000005E-2</v>
      </c>
      <c r="R156" s="199">
        <f>Q156*H156</f>
        <v>0.10110000000000001</v>
      </c>
      <c r="S156" s="199">
        <v>0</v>
      </c>
      <c r="T156" s="200">
        <f>S156*H156</f>
        <v>0</v>
      </c>
      <c r="AR156" s="22" t="s">
        <v>150</v>
      </c>
      <c r="AT156" s="22" t="s">
        <v>145</v>
      </c>
      <c r="AU156" s="22" t="s">
        <v>86</v>
      </c>
      <c r="AY156" s="22" t="s">
        <v>143</v>
      </c>
      <c r="BE156" s="201">
        <f>IF(N156="základní",J156,0)</f>
        <v>0</v>
      </c>
      <c r="BF156" s="201">
        <f>IF(N156="snížená",J156,0)</f>
        <v>0</v>
      </c>
      <c r="BG156" s="201">
        <f>IF(N156="zákl. přenesená",J156,0)</f>
        <v>0</v>
      </c>
      <c r="BH156" s="201">
        <f>IF(N156="sníž. přenesená",J156,0)</f>
        <v>0</v>
      </c>
      <c r="BI156" s="201">
        <f>IF(N156="nulová",J156,0)</f>
        <v>0</v>
      </c>
      <c r="BJ156" s="22" t="s">
        <v>25</v>
      </c>
      <c r="BK156" s="201">
        <f>ROUND(I156*H156,2)</f>
        <v>0</v>
      </c>
      <c r="BL156" s="22" t="s">
        <v>150</v>
      </c>
      <c r="BM156" s="22" t="s">
        <v>1096</v>
      </c>
    </row>
    <row r="157" spans="2:65" s="11" customFormat="1" ht="13.5">
      <c r="B157" s="202"/>
      <c r="C157" s="203"/>
      <c r="D157" s="204" t="s">
        <v>152</v>
      </c>
      <c r="E157" s="205" t="s">
        <v>34</v>
      </c>
      <c r="F157" s="206" t="s">
        <v>991</v>
      </c>
      <c r="G157" s="203"/>
      <c r="H157" s="207">
        <v>1.2</v>
      </c>
      <c r="I157" s="208"/>
      <c r="J157" s="203"/>
      <c r="K157" s="203"/>
      <c r="L157" s="209"/>
      <c r="M157" s="210"/>
      <c r="N157" s="211"/>
      <c r="O157" s="211"/>
      <c r="P157" s="211"/>
      <c r="Q157" s="211"/>
      <c r="R157" s="211"/>
      <c r="S157" s="211"/>
      <c r="T157" s="212"/>
      <c r="AT157" s="213" t="s">
        <v>152</v>
      </c>
      <c r="AU157" s="213" t="s">
        <v>86</v>
      </c>
      <c r="AV157" s="11" t="s">
        <v>86</v>
      </c>
      <c r="AW157" s="11" t="s">
        <v>41</v>
      </c>
      <c r="AX157" s="11" t="s">
        <v>25</v>
      </c>
      <c r="AY157" s="213" t="s">
        <v>143</v>
      </c>
    </row>
    <row r="158" spans="2:65" s="10" customFormat="1" ht="29.85" customHeight="1">
      <c r="B158" s="174"/>
      <c r="C158" s="175"/>
      <c r="D158" s="176" t="s">
        <v>76</v>
      </c>
      <c r="E158" s="188" t="s">
        <v>184</v>
      </c>
      <c r="F158" s="188" t="s">
        <v>1097</v>
      </c>
      <c r="G158" s="175"/>
      <c r="H158" s="175"/>
      <c r="I158" s="178"/>
      <c r="J158" s="189">
        <f>BK158</f>
        <v>0</v>
      </c>
      <c r="K158" s="175"/>
      <c r="L158" s="180"/>
      <c r="M158" s="181"/>
      <c r="N158" s="182"/>
      <c r="O158" s="182"/>
      <c r="P158" s="183">
        <f>SUM(P159:P183)</f>
        <v>0</v>
      </c>
      <c r="Q158" s="182"/>
      <c r="R158" s="183">
        <f>SUM(R159:R183)</f>
        <v>1.8090700000000002</v>
      </c>
      <c r="S158" s="182"/>
      <c r="T158" s="184">
        <f>SUM(T159:T183)</f>
        <v>0</v>
      </c>
      <c r="AR158" s="185" t="s">
        <v>25</v>
      </c>
      <c r="AT158" s="186" t="s">
        <v>76</v>
      </c>
      <c r="AU158" s="186" t="s">
        <v>25</v>
      </c>
      <c r="AY158" s="185" t="s">
        <v>143</v>
      </c>
      <c r="BK158" s="187">
        <f>SUM(BK159:BK183)</f>
        <v>0</v>
      </c>
    </row>
    <row r="159" spans="2:65" s="1" customFormat="1" ht="25.5" customHeight="1">
      <c r="B159" s="39"/>
      <c r="C159" s="190" t="s">
        <v>321</v>
      </c>
      <c r="D159" s="190" t="s">
        <v>145</v>
      </c>
      <c r="E159" s="191" t="s">
        <v>1098</v>
      </c>
      <c r="F159" s="192" t="s">
        <v>1099</v>
      </c>
      <c r="G159" s="193" t="s">
        <v>161</v>
      </c>
      <c r="H159" s="194">
        <v>7</v>
      </c>
      <c r="I159" s="195"/>
      <c r="J159" s="196">
        <f>ROUND(I159*H159,2)</f>
        <v>0</v>
      </c>
      <c r="K159" s="192" t="s">
        <v>149</v>
      </c>
      <c r="L159" s="59"/>
      <c r="M159" s="197" t="s">
        <v>34</v>
      </c>
      <c r="N159" s="198" t="s">
        <v>48</v>
      </c>
      <c r="O159" s="40"/>
      <c r="P159" s="199">
        <f>O159*H159</f>
        <v>0</v>
      </c>
      <c r="Q159" s="199">
        <v>1.7700000000000001E-3</v>
      </c>
      <c r="R159" s="199">
        <f>Q159*H159</f>
        <v>1.239E-2</v>
      </c>
      <c r="S159" s="199">
        <v>0</v>
      </c>
      <c r="T159" s="200">
        <f>S159*H159</f>
        <v>0</v>
      </c>
      <c r="AR159" s="22" t="s">
        <v>150</v>
      </c>
      <c r="AT159" s="22" t="s">
        <v>145</v>
      </c>
      <c r="AU159" s="22" t="s">
        <v>86</v>
      </c>
      <c r="AY159" s="22" t="s">
        <v>143</v>
      </c>
      <c r="BE159" s="201">
        <f>IF(N159="základní",J159,0)</f>
        <v>0</v>
      </c>
      <c r="BF159" s="201">
        <f>IF(N159="snížená",J159,0)</f>
        <v>0</v>
      </c>
      <c r="BG159" s="201">
        <f>IF(N159="zákl. přenesená",J159,0)</f>
        <v>0</v>
      </c>
      <c r="BH159" s="201">
        <f>IF(N159="sníž. přenesená",J159,0)</f>
        <v>0</v>
      </c>
      <c r="BI159" s="201">
        <f>IF(N159="nulová",J159,0)</f>
        <v>0</v>
      </c>
      <c r="BJ159" s="22" t="s">
        <v>25</v>
      </c>
      <c r="BK159" s="201">
        <f>ROUND(I159*H159,2)</f>
        <v>0</v>
      </c>
      <c r="BL159" s="22" t="s">
        <v>150</v>
      </c>
      <c r="BM159" s="22" t="s">
        <v>1100</v>
      </c>
    </row>
    <row r="160" spans="2:65" s="11" customFormat="1" ht="13.5">
      <c r="B160" s="202"/>
      <c r="C160" s="203"/>
      <c r="D160" s="204" t="s">
        <v>152</v>
      </c>
      <c r="E160" s="205" t="s">
        <v>34</v>
      </c>
      <c r="F160" s="206" t="s">
        <v>1101</v>
      </c>
      <c r="G160" s="203"/>
      <c r="H160" s="207">
        <v>7</v>
      </c>
      <c r="I160" s="208"/>
      <c r="J160" s="203"/>
      <c r="K160" s="203"/>
      <c r="L160" s="209"/>
      <c r="M160" s="210"/>
      <c r="N160" s="211"/>
      <c r="O160" s="211"/>
      <c r="P160" s="211"/>
      <c r="Q160" s="211"/>
      <c r="R160" s="211"/>
      <c r="S160" s="211"/>
      <c r="T160" s="212"/>
      <c r="AT160" s="213" t="s">
        <v>152</v>
      </c>
      <c r="AU160" s="213" t="s">
        <v>86</v>
      </c>
      <c r="AV160" s="11" t="s">
        <v>86</v>
      </c>
      <c r="AW160" s="11" t="s">
        <v>41</v>
      </c>
      <c r="AX160" s="11" t="s">
        <v>25</v>
      </c>
      <c r="AY160" s="213" t="s">
        <v>143</v>
      </c>
    </row>
    <row r="161" spans="2:65" s="1" customFormat="1" ht="25.5" customHeight="1">
      <c r="B161" s="39"/>
      <c r="C161" s="190" t="s">
        <v>326</v>
      </c>
      <c r="D161" s="190" t="s">
        <v>145</v>
      </c>
      <c r="E161" s="191" t="s">
        <v>1102</v>
      </c>
      <c r="F161" s="192" t="s">
        <v>1103</v>
      </c>
      <c r="G161" s="193" t="s">
        <v>161</v>
      </c>
      <c r="H161" s="194">
        <v>13</v>
      </c>
      <c r="I161" s="195"/>
      <c r="J161" s="196">
        <f>ROUND(I161*H161,2)</f>
        <v>0</v>
      </c>
      <c r="K161" s="192" t="s">
        <v>149</v>
      </c>
      <c r="L161" s="59"/>
      <c r="M161" s="197" t="s">
        <v>34</v>
      </c>
      <c r="N161" s="198" t="s">
        <v>48</v>
      </c>
      <c r="O161" s="40"/>
      <c r="P161" s="199">
        <f>O161*H161</f>
        <v>0</v>
      </c>
      <c r="Q161" s="199">
        <v>2.7299999999999998E-3</v>
      </c>
      <c r="R161" s="199">
        <f>Q161*H161</f>
        <v>3.5489999999999994E-2</v>
      </c>
      <c r="S161" s="199">
        <v>0</v>
      </c>
      <c r="T161" s="200">
        <f>S161*H161</f>
        <v>0</v>
      </c>
      <c r="AR161" s="22" t="s">
        <v>150</v>
      </c>
      <c r="AT161" s="22" t="s">
        <v>145</v>
      </c>
      <c r="AU161" s="22" t="s">
        <v>86</v>
      </c>
      <c r="AY161" s="22" t="s">
        <v>143</v>
      </c>
      <c r="BE161" s="201">
        <f>IF(N161="základní",J161,0)</f>
        <v>0</v>
      </c>
      <c r="BF161" s="201">
        <f>IF(N161="snížená",J161,0)</f>
        <v>0</v>
      </c>
      <c r="BG161" s="201">
        <f>IF(N161="zákl. přenesená",J161,0)</f>
        <v>0</v>
      </c>
      <c r="BH161" s="201">
        <f>IF(N161="sníž. přenesená",J161,0)</f>
        <v>0</v>
      </c>
      <c r="BI161" s="201">
        <f>IF(N161="nulová",J161,0)</f>
        <v>0</v>
      </c>
      <c r="BJ161" s="22" t="s">
        <v>25</v>
      </c>
      <c r="BK161" s="201">
        <f>ROUND(I161*H161,2)</f>
        <v>0</v>
      </c>
      <c r="BL161" s="22" t="s">
        <v>150</v>
      </c>
      <c r="BM161" s="22" t="s">
        <v>1104</v>
      </c>
    </row>
    <row r="162" spans="2:65" s="11" customFormat="1" ht="13.5">
      <c r="B162" s="202"/>
      <c r="C162" s="203"/>
      <c r="D162" s="204" t="s">
        <v>152</v>
      </c>
      <c r="E162" s="205" t="s">
        <v>34</v>
      </c>
      <c r="F162" s="206" t="s">
        <v>1105</v>
      </c>
      <c r="G162" s="203"/>
      <c r="H162" s="207">
        <v>13</v>
      </c>
      <c r="I162" s="208"/>
      <c r="J162" s="203"/>
      <c r="K162" s="203"/>
      <c r="L162" s="209"/>
      <c r="M162" s="210"/>
      <c r="N162" s="211"/>
      <c r="O162" s="211"/>
      <c r="P162" s="211"/>
      <c r="Q162" s="211"/>
      <c r="R162" s="211"/>
      <c r="S162" s="211"/>
      <c r="T162" s="212"/>
      <c r="AT162" s="213" t="s">
        <v>152</v>
      </c>
      <c r="AU162" s="213" t="s">
        <v>86</v>
      </c>
      <c r="AV162" s="11" t="s">
        <v>86</v>
      </c>
      <c r="AW162" s="11" t="s">
        <v>41</v>
      </c>
      <c r="AX162" s="11" t="s">
        <v>25</v>
      </c>
      <c r="AY162" s="213" t="s">
        <v>143</v>
      </c>
    </row>
    <row r="163" spans="2:65" s="1" customFormat="1" ht="25.5" customHeight="1">
      <c r="B163" s="39"/>
      <c r="C163" s="190" t="s">
        <v>331</v>
      </c>
      <c r="D163" s="190" t="s">
        <v>145</v>
      </c>
      <c r="E163" s="191" t="s">
        <v>1106</v>
      </c>
      <c r="F163" s="192" t="s">
        <v>1107</v>
      </c>
      <c r="G163" s="193" t="s">
        <v>290</v>
      </c>
      <c r="H163" s="194">
        <v>3</v>
      </c>
      <c r="I163" s="195"/>
      <c r="J163" s="196">
        <f>ROUND(I163*H163,2)</f>
        <v>0</v>
      </c>
      <c r="K163" s="192" t="s">
        <v>149</v>
      </c>
      <c r="L163" s="59"/>
      <c r="M163" s="197" t="s">
        <v>34</v>
      </c>
      <c r="N163" s="198" t="s">
        <v>48</v>
      </c>
      <c r="O163" s="40"/>
      <c r="P163" s="199">
        <f>O163*H163</f>
        <v>0</v>
      </c>
      <c r="Q163" s="199">
        <v>0</v>
      </c>
      <c r="R163" s="199">
        <f>Q163*H163</f>
        <v>0</v>
      </c>
      <c r="S163" s="199">
        <v>0</v>
      </c>
      <c r="T163" s="200">
        <f>S163*H163</f>
        <v>0</v>
      </c>
      <c r="AR163" s="22" t="s">
        <v>150</v>
      </c>
      <c r="AT163" s="22" t="s">
        <v>145</v>
      </c>
      <c r="AU163" s="22" t="s">
        <v>86</v>
      </c>
      <c r="AY163" s="22" t="s">
        <v>143</v>
      </c>
      <c r="BE163" s="201">
        <f>IF(N163="základní",J163,0)</f>
        <v>0</v>
      </c>
      <c r="BF163" s="201">
        <f>IF(N163="snížená",J163,0)</f>
        <v>0</v>
      </c>
      <c r="BG163" s="201">
        <f>IF(N163="zákl. přenesená",J163,0)</f>
        <v>0</v>
      </c>
      <c r="BH163" s="201">
        <f>IF(N163="sníž. přenesená",J163,0)</f>
        <v>0</v>
      </c>
      <c r="BI163" s="201">
        <f>IF(N163="nulová",J163,0)</f>
        <v>0</v>
      </c>
      <c r="BJ163" s="22" t="s">
        <v>25</v>
      </c>
      <c r="BK163" s="201">
        <f>ROUND(I163*H163,2)</f>
        <v>0</v>
      </c>
      <c r="BL163" s="22" t="s">
        <v>150</v>
      </c>
      <c r="BM163" s="22" t="s">
        <v>1108</v>
      </c>
    </row>
    <row r="164" spans="2:65" s="11" customFormat="1" ht="13.5">
      <c r="B164" s="202"/>
      <c r="C164" s="203"/>
      <c r="D164" s="204" t="s">
        <v>152</v>
      </c>
      <c r="E164" s="205" t="s">
        <v>34</v>
      </c>
      <c r="F164" s="206" t="s">
        <v>1109</v>
      </c>
      <c r="G164" s="203"/>
      <c r="H164" s="207">
        <v>3</v>
      </c>
      <c r="I164" s="208"/>
      <c r="J164" s="203"/>
      <c r="K164" s="203"/>
      <c r="L164" s="209"/>
      <c r="M164" s="210"/>
      <c r="N164" s="211"/>
      <c r="O164" s="211"/>
      <c r="P164" s="211"/>
      <c r="Q164" s="211"/>
      <c r="R164" s="211"/>
      <c r="S164" s="211"/>
      <c r="T164" s="212"/>
      <c r="AT164" s="213" t="s">
        <v>152</v>
      </c>
      <c r="AU164" s="213" t="s">
        <v>86</v>
      </c>
      <c r="AV164" s="11" t="s">
        <v>86</v>
      </c>
      <c r="AW164" s="11" t="s">
        <v>41</v>
      </c>
      <c r="AX164" s="11" t="s">
        <v>25</v>
      </c>
      <c r="AY164" s="213" t="s">
        <v>143</v>
      </c>
    </row>
    <row r="165" spans="2:65" s="1" customFormat="1" ht="25.5" customHeight="1">
      <c r="B165" s="39"/>
      <c r="C165" s="225" t="s">
        <v>336</v>
      </c>
      <c r="D165" s="225" t="s">
        <v>205</v>
      </c>
      <c r="E165" s="226" t="s">
        <v>1110</v>
      </c>
      <c r="F165" s="227" t="s">
        <v>1111</v>
      </c>
      <c r="G165" s="228" t="s">
        <v>290</v>
      </c>
      <c r="H165" s="229">
        <v>3</v>
      </c>
      <c r="I165" s="230"/>
      <c r="J165" s="231">
        <f>ROUND(I165*H165,2)</f>
        <v>0</v>
      </c>
      <c r="K165" s="227" t="s">
        <v>149</v>
      </c>
      <c r="L165" s="232"/>
      <c r="M165" s="233" t="s">
        <v>34</v>
      </c>
      <c r="N165" s="234" t="s">
        <v>48</v>
      </c>
      <c r="O165" s="40"/>
      <c r="P165" s="199">
        <f>O165*H165</f>
        <v>0</v>
      </c>
      <c r="Q165" s="199">
        <v>3.5E-4</v>
      </c>
      <c r="R165" s="199">
        <f>Q165*H165</f>
        <v>1.0499999999999999E-3</v>
      </c>
      <c r="S165" s="199">
        <v>0</v>
      </c>
      <c r="T165" s="200">
        <f>S165*H165</f>
        <v>0</v>
      </c>
      <c r="AR165" s="22" t="s">
        <v>184</v>
      </c>
      <c r="AT165" s="22" t="s">
        <v>205</v>
      </c>
      <c r="AU165" s="22" t="s">
        <v>86</v>
      </c>
      <c r="AY165" s="22" t="s">
        <v>143</v>
      </c>
      <c r="BE165" s="201">
        <f>IF(N165="základní",J165,0)</f>
        <v>0</v>
      </c>
      <c r="BF165" s="201">
        <f>IF(N165="snížená",J165,0)</f>
        <v>0</v>
      </c>
      <c r="BG165" s="201">
        <f>IF(N165="zákl. přenesená",J165,0)</f>
        <v>0</v>
      </c>
      <c r="BH165" s="201">
        <f>IF(N165="sníž. přenesená",J165,0)</f>
        <v>0</v>
      </c>
      <c r="BI165" s="201">
        <f>IF(N165="nulová",J165,0)</f>
        <v>0</v>
      </c>
      <c r="BJ165" s="22" t="s">
        <v>25</v>
      </c>
      <c r="BK165" s="201">
        <f>ROUND(I165*H165,2)</f>
        <v>0</v>
      </c>
      <c r="BL165" s="22" t="s">
        <v>150</v>
      </c>
      <c r="BM165" s="22" t="s">
        <v>1112</v>
      </c>
    </row>
    <row r="166" spans="2:65" s="1" customFormat="1" ht="25.5" customHeight="1">
      <c r="B166" s="39"/>
      <c r="C166" s="190" t="s">
        <v>340</v>
      </c>
      <c r="D166" s="190" t="s">
        <v>145</v>
      </c>
      <c r="E166" s="191" t="s">
        <v>1113</v>
      </c>
      <c r="F166" s="192" t="s">
        <v>1114</v>
      </c>
      <c r="G166" s="193" t="s">
        <v>290</v>
      </c>
      <c r="H166" s="194">
        <v>1</v>
      </c>
      <c r="I166" s="195"/>
      <c r="J166" s="196">
        <f>ROUND(I166*H166,2)</f>
        <v>0</v>
      </c>
      <c r="K166" s="192" t="s">
        <v>149</v>
      </c>
      <c r="L166" s="59"/>
      <c r="M166" s="197" t="s">
        <v>34</v>
      </c>
      <c r="N166" s="198" t="s">
        <v>48</v>
      </c>
      <c r="O166" s="40"/>
      <c r="P166" s="199">
        <f>O166*H166</f>
        <v>0</v>
      </c>
      <c r="Q166" s="199">
        <v>0</v>
      </c>
      <c r="R166" s="199">
        <f>Q166*H166</f>
        <v>0</v>
      </c>
      <c r="S166" s="199">
        <v>0</v>
      </c>
      <c r="T166" s="200">
        <f>S166*H166</f>
        <v>0</v>
      </c>
      <c r="AR166" s="22" t="s">
        <v>150</v>
      </c>
      <c r="AT166" s="22" t="s">
        <v>145</v>
      </c>
      <c r="AU166" s="22" t="s">
        <v>86</v>
      </c>
      <c r="AY166" s="22" t="s">
        <v>143</v>
      </c>
      <c r="BE166" s="201">
        <f>IF(N166="základní",J166,0)</f>
        <v>0</v>
      </c>
      <c r="BF166" s="201">
        <f>IF(N166="snížená",J166,0)</f>
        <v>0</v>
      </c>
      <c r="BG166" s="201">
        <f>IF(N166="zákl. přenesená",J166,0)</f>
        <v>0</v>
      </c>
      <c r="BH166" s="201">
        <f>IF(N166="sníž. přenesená",J166,0)</f>
        <v>0</v>
      </c>
      <c r="BI166" s="201">
        <f>IF(N166="nulová",J166,0)</f>
        <v>0</v>
      </c>
      <c r="BJ166" s="22" t="s">
        <v>25</v>
      </c>
      <c r="BK166" s="201">
        <f>ROUND(I166*H166,2)</f>
        <v>0</v>
      </c>
      <c r="BL166" s="22" t="s">
        <v>150</v>
      </c>
      <c r="BM166" s="22" t="s">
        <v>1115</v>
      </c>
    </row>
    <row r="167" spans="2:65" s="11" customFormat="1" ht="13.5">
      <c r="B167" s="202"/>
      <c r="C167" s="203"/>
      <c r="D167" s="204" t="s">
        <v>152</v>
      </c>
      <c r="E167" s="205" t="s">
        <v>34</v>
      </c>
      <c r="F167" s="206" t="s">
        <v>997</v>
      </c>
      <c r="G167" s="203"/>
      <c r="H167" s="207">
        <v>1</v>
      </c>
      <c r="I167" s="208"/>
      <c r="J167" s="203"/>
      <c r="K167" s="203"/>
      <c r="L167" s="209"/>
      <c r="M167" s="210"/>
      <c r="N167" s="211"/>
      <c r="O167" s="211"/>
      <c r="P167" s="211"/>
      <c r="Q167" s="211"/>
      <c r="R167" s="211"/>
      <c r="S167" s="211"/>
      <c r="T167" s="212"/>
      <c r="AT167" s="213" t="s">
        <v>152</v>
      </c>
      <c r="AU167" s="213" t="s">
        <v>86</v>
      </c>
      <c r="AV167" s="11" t="s">
        <v>86</v>
      </c>
      <c r="AW167" s="11" t="s">
        <v>41</v>
      </c>
      <c r="AX167" s="11" t="s">
        <v>25</v>
      </c>
      <c r="AY167" s="213" t="s">
        <v>143</v>
      </c>
    </row>
    <row r="168" spans="2:65" s="1" customFormat="1" ht="38.25" customHeight="1">
      <c r="B168" s="39"/>
      <c r="C168" s="225" t="s">
        <v>344</v>
      </c>
      <c r="D168" s="225" t="s">
        <v>205</v>
      </c>
      <c r="E168" s="226" t="s">
        <v>1116</v>
      </c>
      <c r="F168" s="227" t="s">
        <v>1117</v>
      </c>
      <c r="G168" s="228" t="s">
        <v>290</v>
      </c>
      <c r="H168" s="229">
        <v>1</v>
      </c>
      <c r="I168" s="230"/>
      <c r="J168" s="231">
        <f>ROUND(I168*H168,2)</f>
        <v>0</v>
      </c>
      <c r="K168" s="227" t="s">
        <v>149</v>
      </c>
      <c r="L168" s="232"/>
      <c r="M168" s="233" t="s">
        <v>34</v>
      </c>
      <c r="N168" s="234" t="s">
        <v>48</v>
      </c>
      <c r="O168" s="40"/>
      <c r="P168" s="199">
        <f>O168*H168</f>
        <v>0</v>
      </c>
      <c r="Q168" s="199">
        <v>8.8000000000000003E-4</v>
      </c>
      <c r="R168" s="199">
        <f>Q168*H168</f>
        <v>8.8000000000000003E-4</v>
      </c>
      <c r="S168" s="199">
        <v>0</v>
      </c>
      <c r="T168" s="200">
        <f>S168*H168</f>
        <v>0</v>
      </c>
      <c r="AR168" s="22" t="s">
        <v>184</v>
      </c>
      <c r="AT168" s="22" t="s">
        <v>205</v>
      </c>
      <c r="AU168" s="22" t="s">
        <v>86</v>
      </c>
      <c r="AY168" s="22" t="s">
        <v>143</v>
      </c>
      <c r="BE168" s="201">
        <f>IF(N168="základní",J168,0)</f>
        <v>0</v>
      </c>
      <c r="BF168" s="201">
        <f>IF(N168="snížená",J168,0)</f>
        <v>0</v>
      </c>
      <c r="BG168" s="201">
        <f>IF(N168="zákl. přenesená",J168,0)</f>
        <v>0</v>
      </c>
      <c r="BH168" s="201">
        <f>IF(N168="sníž. přenesená",J168,0)</f>
        <v>0</v>
      </c>
      <c r="BI168" s="201">
        <f>IF(N168="nulová",J168,0)</f>
        <v>0</v>
      </c>
      <c r="BJ168" s="22" t="s">
        <v>25</v>
      </c>
      <c r="BK168" s="201">
        <f>ROUND(I168*H168,2)</f>
        <v>0</v>
      </c>
      <c r="BL168" s="22" t="s">
        <v>150</v>
      </c>
      <c r="BM168" s="22" t="s">
        <v>1118</v>
      </c>
    </row>
    <row r="169" spans="2:65" s="1" customFormat="1" ht="25.5" customHeight="1">
      <c r="B169" s="39"/>
      <c r="C169" s="190" t="s">
        <v>350</v>
      </c>
      <c r="D169" s="190" t="s">
        <v>145</v>
      </c>
      <c r="E169" s="191" t="s">
        <v>1119</v>
      </c>
      <c r="F169" s="192" t="s">
        <v>1120</v>
      </c>
      <c r="G169" s="193" t="s">
        <v>290</v>
      </c>
      <c r="H169" s="194">
        <v>1</v>
      </c>
      <c r="I169" s="195"/>
      <c r="J169" s="196">
        <f>ROUND(I169*H169,2)</f>
        <v>0</v>
      </c>
      <c r="K169" s="192" t="s">
        <v>149</v>
      </c>
      <c r="L169" s="59"/>
      <c r="M169" s="197" t="s">
        <v>34</v>
      </c>
      <c r="N169" s="198" t="s">
        <v>48</v>
      </c>
      <c r="O169" s="40"/>
      <c r="P169" s="199">
        <f>O169*H169</f>
        <v>0</v>
      </c>
      <c r="Q169" s="199">
        <v>0</v>
      </c>
      <c r="R169" s="199">
        <f>Q169*H169</f>
        <v>0</v>
      </c>
      <c r="S169" s="199">
        <v>0</v>
      </c>
      <c r="T169" s="200">
        <f>S169*H169</f>
        <v>0</v>
      </c>
      <c r="AR169" s="22" t="s">
        <v>150</v>
      </c>
      <c r="AT169" s="22" t="s">
        <v>145</v>
      </c>
      <c r="AU169" s="22" t="s">
        <v>86</v>
      </c>
      <c r="AY169" s="22" t="s">
        <v>143</v>
      </c>
      <c r="BE169" s="201">
        <f>IF(N169="základní",J169,0)</f>
        <v>0</v>
      </c>
      <c r="BF169" s="201">
        <f>IF(N169="snížená",J169,0)</f>
        <v>0</v>
      </c>
      <c r="BG169" s="201">
        <f>IF(N169="zákl. přenesená",J169,0)</f>
        <v>0</v>
      </c>
      <c r="BH169" s="201">
        <f>IF(N169="sníž. přenesená",J169,0)</f>
        <v>0</v>
      </c>
      <c r="BI169" s="201">
        <f>IF(N169="nulová",J169,0)</f>
        <v>0</v>
      </c>
      <c r="BJ169" s="22" t="s">
        <v>25</v>
      </c>
      <c r="BK169" s="201">
        <f>ROUND(I169*H169,2)</f>
        <v>0</v>
      </c>
      <c r="BL169" s="22" t="s">
        <v>150</v>
      </c>
      <c r="BM169" s="22" t="s">
        <v>1121</v>
      </c>
    </row>
    <row r="170" spans="2:65" s="11" customFormat="1" ht="13.5">
      <c r="B170" s="202"/>
      <c r="C170" s="203"/>
      <c r="D170" s="204" t="s">
        <v>152</v>
      </c>
      <c r="E170" s="205" t="s">
        <v>34</v>
      </c>
      <c r="F170" s="206" t="s">
        <v>997</v>
      </c>
      <c r="G170" s="203"/>
      <c r="H170" s="207">
        <v>1</v>
      </c>
      <c r="I170" s="208"/>
      <c r="J170" s="203"/>
      <c r="K170" s="203"/>
      <c r="L170" s="209"/>
      <c r="M170" s="210"/>
      <c r="N170" s="211"/>
      <c r="O170" s="211"/>
      <c r="P170" s="211"/>
      <c r="Q170" s="211"/>
      <c r="R170" s="211"/>
      <c r="S170" s="211"/>
      <c r="T170" s="212"/>
      <c r="AT170" s="213" t="s">
        <v>152</v>
      </c>
      <c r="AU170" s="213" t="s">
        <v>86</v>
      </c>
      <c r="AV170" s="11" t="s">
        <v>86</v>
      </c>
      <c r="AW170" s="11" t="s">
        <v>41</v>
      </c>
      <c r="AX170" s="11" t="s">
        <v>25</v>
      </c>
      <c r="AY170" s="213" t="s">
        <v>143</v>
      </c>
    </row>
    <row r="171" spans="2:65" s="1" customFormat="1" ht="38.25" customHeight="1">
      <c r="B171" s="39"/>
      <c r="C171" s="225" t="s">
        <v>354</v>
      </c>
      <c r="D171" s="225" t="s">
        <v>205</v>
      </c>
      <c r="E171" s="226" t="s">
        <v>1122</v>
      </c>
      <c r="F171" s="227" t="s">
        <v>1123</v>
      </c>
      <c r="G171" s="228" t="s">
        <v>290</v>
      </c>
      <c r="H171" s="229">
        <v>1</v>
      </c>
      <c r="I171" s="230"/>
      <c r="J171" s="231">
        <f>ROUND(I171*H171,2)</f>
        <v>0</v>
      </c>
      <c r="K171" s="227" t="s">
        <v>149</v>
      </c>
      <c r="L171" s="232"/>
      <c r="M171" s="233" t="s">
        <v>34</v>
      </c>
      <c r="N171" s="234" t="s">
        <v>48</v>
      </c>
      <c r="O171" s="40"/>
      <c r="P171" s="199">
        <f>O171*H171</f>
        <v>0</v>
      </c>
      <c r="Q171" s="199">
        <v>4.0999999999999999E-4</v>
      </c>
      <c r="R171" s="199">
        <f>Q171*H171</f>
        <v>4.0999999999999999E-4</v>
      </c>
      <c r="S171" s="199">
        <v>0</v>
      </c>
      <c r="T171" s="200">
        <f>S171*H171</f>
        <v>0</v>
      </c>
      <c r="AR171" s="22" t="s">
        <v>184</v>
      </c>
      <c r="AT171" s="22" t="s">
        <v>205</v>
      </c>
      <c r="AU171" s="22" t="s">
        <v>86</v>
      </c>
      <c r="AY171" s="22" t="s">
        <v>143</v>
      </c>
      <c r="BE171" s="201">
        <f>IF(N171="základní",J171,0)</f>
        <v>0</v>
      </c>
      <c r="BF171" s="201">
        <f>IF(N171="snížená",J171,0)</f>
        <v>0</v>
      </c>
      <c r="BG171" s="201">
        <f>IF(N171="zákl. přenesená",J171,0)</f>
        <v>0</v>
      </c>
      <c r="BH171" s="201">
        <f>IF(N171="sníž. přenesená",J171,0)</f>
        <v>0</v>
      </c>
      <c r="BI171" s="201">
        <f>IF(N171="nulová",J171,0)</f>
        <v>0</v>
      </c>
      <c r="BJ171" s="22" t="s">
        <v>25</v>
      </c>
      <c r="BK171" s="201">
        <f>ROUND(I171*H171,2)</f>
        <v>0</v>
      </c>
      <c r="BL171" s="22" t="s">
        <v>150</v>
      </c>
      <c r="BM171" s="22" t="s">
        <v>1124</v>
      </c>
    </row>
    <row r="172" spans="2:65" s="1" customFormat="1" ht="16.5" customHeight="1">
      <c r="B172" s="39"/>
      <c r="C172" s="190" t="s">
        <v>359</v>
      </c>
      <c r="D172" s="190" t="s">
        <v>145</v>
      </c>
      <c r="E172" s="191" t="s">
        <v>1125</v>
      </c>
      <c r="F172" s="192" t="s">
        <v>1126</v>
      </c>
      <c r="G172" s="193" t="s">
        <v>290</v>
      </c>
      <c r="H172" s="194">
        <v>2</v>
      </c>
      <c r="I172" s="195"/>
      <c r="J172" s="196">
        <f>ROUND(I172*H172,2)</f>
        <v>0</v>
      </c>
      <c r="K172" s="192" t="s">
        <v>149</v>
      </c>
      <c r="L172" s="59"/>
      <c r="M172" s="197" t="s">
        <v>34</v>
      </c>
      <c r="N172" s="198" t="s">
        <v>48</v>
      </c>
      <c r="O172" s="40"/>
      <c r="P172" s="199">
        <f>O172*H172</f>
        <v>0</v>
      </c>
      <c r="Q172" s="199">
        <v>9.1800000000000007E-3</v>
      </c>
      <c r="R172" s="199">
        <f>Q172*H172</f>
        <v>1.8360000000000001E-2</v>
      </c>
      <c r="S172" s="199">
        <v>0</v>
      </c>
      <c r="T172" s="200">
        <f>S172*H172</f>
        <v>0</v>
      </c>
      <c r="AR172" s="22" t="s">
        <v>150</v>
      </c>
      <c r="AT172" s="22" t="s">
        <v>145</v>
      </c>
      <c r="AU172" s="22" t="s">
        <v>86</v>
      </c>
      <c r="AY172" s="22" t="s">
        <v>143</v>
      </c>
      <c r="BE172" s="201">
        <f>IF(N172="základní",J172,0)</f>
        <v>0</v>
      </c>
      <c r="BF172" s="201">
        <f>IF(N172="snížená",J172,0)</f>
        <v>0</v>
      </c>
      <c r="BG172" s="201">
        <f>IF(N172="zákl. přenesená",J172,0)</f>
        <v>0</v>
      </c>
      <c r="BH172" s="201">
        <f>IF(N172="sníž. přenesená",J172,0)</f>
        <v>0</v>
      </c>
      <c r="BI172" s="201">
        <f>IF(N172="nulová",J172,0)</f>
        <v>0</v>
      </c>
      <c r="BJ172" s="22" t="s">
        <v>25</v>
      </c>
      <c r="BK172" s="201">
        <f>ROUND(I172*H172,2)</f>
        <v>0</v>
      </c>
      <c r="BL172" s="22" t="s">
        <v>150</v>
      </c>
      <c r="BM172" s="22" t="s">
        <v>1127</v>
      </c>
    </row>
    <row r="173" spans="2:65" s="11" customFormat="1" ht="13.5">
      <c r="B173" s="202"/>
      <c r="C173" s="203"/>
      <c r="D173" s="204" t="s">
        <v>152</v>
      </c>
      <c r="E173" s="205" t="s">
        <v>34</v>
      </c>
      <c r="F173" s="206" t="s">
        <v>993</v>
      </c>
      <c r="G173" s="203"/>
      <c r="H173" s="207">
        <v>2</v>
      </c>
      <c r="I173" s="208"/>
      <c r="J173" s="203"/>
      <c r="K173" s="203"/>
      <c r="L173" s="209"/>
      <c r="M173" s="210"/>
      <c r="N173" s="211"/>
      <c r="O173" s="211"/>
      <c r="P173" s="211"/>
      <c r="Q173" s="211"/>
      <c r="R173" s="211"/>
      <c r="S173" s="211"/>
      <c r="T173" s="212"/>
      <c r="AT173" s="213" t="s">
        <v>152</v>
      </c>
      <c r="AU173" s="213" t="s">
        <v>86</v>
      </c>
      <c r="AV173" s="11" t="s">
        <v>86</v>
      </c>
      <c r="AW173" s="11" t="s">
        <v>41</v>
      </c>
      <c r="AX173" s="11" t="s">
        <v>25</v>
      </c>
      <c r="AY173" s="213" t="s">
        <v>143</v>
      </c>
    </row>
    <row r="174" spans="2:65" s="1" customFormat="1" ht="51" customHeight="1">
      <c r="B174" s="39"/>
      <c r="C174" s="225" t="s">
        <v>363</v>
      </c>
      <c r="D174" s="225" t="s">
        <v>205</v>
      </c>
      <c r="E174" s="226" t="s">
        <v>1128</v>
      </c>
      <c r="F174" s="227" t="s">
        <v>1129</v>
      </c>
      <c r="G174" s="228" t="s">
        <v>290</v>
      </c>
      <c r="H174" s="229">
        <v>2</v>
      </c>
      <c r="I174" s="230"/>
      <c r="J174" s="231">
        <f>ROUND(I174*H174,2)</f>
        <v>0</v>
      </c>
      <c r="K174" s="227" t="s">
        <v>149</v>
      </c>
      <c r="L174" s="232"/>
      <c r="M174" s="233" t="s">
        <v>34</v>
      </c>
      <c r="N174" s="234" t="s">
        <v>48</v>
      </c>
      <c r="O174" s="40"/>
      <c r="P174" s="199">
        <f>O174*H174</f>
        <v>0</v>
      </c>
      <c r="Q174" s="199">
        <v>0.50600000000000001</v>
      </c>
      <c r="R174" s="199">
        <f>Q174*H174</f>
        <v>1.012</v>
      </c>
      <c r="S174" s="199">
        <v>0</v>
      </c>
      <c r="T174" s="200">
        <f>S174*H174</f>
        <v>0</v>
      </c>
      <c r="AR174" s="22" t="s">
        <v>184</v>
      </c>
      <c r="AT174" s="22" t="s">
        <v>205</v>
      </c>
      <c r="AU174" s="22" t="s">
        <v>86</v>
      </c>
      <c r="AY174" s="22" t="s">
        <v>143</v>
      </c>
      <c r="BE174" s="201">
        <f>IF(N174="základní",J174,0)</f>
        <v>0</v>
      </c>
      <c r="BF174" s="201">
        <f>IF(N174="snížená",J174,0)</f>
        <v>0</v>
      </c>
      <c r="BG174" s="201">
        <f>IF(N174="zákl. přenesená",J174,0)</f>
        <v>0</v>
      </c>
      <c r="BH174" s="201">
        <f>IF(N174="sníž. přenesená",J174,0)</f>
        <v>0</v>
      </c>
      <c r="BI174" s="201">
        <f>IF(N174="nulová",J174,0)</f>
        <v>0</v>
      </c>
      <c r="BJ174" s="22" t="s">
        <v>25</v>
      </c>
      <c r="BK174" s="201">
        <f>ROUND(I174*H174,2)</f>
        <v>0</v>
      </c>
      <c r="BL174" s="22" t="s">
        <v>150</v>
      </c>
      <c r="BM174" s="22" t="s">
        <v>1130</v>
      </c>
    </row>
    <row r="175" spans="2:65" s="11" customFormat="1" ht="13.5">
      <c r="B175" s="202"/>
      <c r="C175" s="203"/>
      <c r="D175" s="204" t="s">
        <v>152</v>
      </c>
      <c r="E175" s="205" t="s">
        <v>34</v>
      </c>
      <c r="F175" s="206" t="s">
        <v>993</v>
      </c>
      <c r="G175" s="203"/>
      <c r="H175" s="207">
        <v>2</v>
      </c>
      <c r="I175" s="208"/>
      <c r="J175" s="203"/>
      <c r="K175" s="203"/>
      <c r="L175" s="209"/>
      <c r="M175" s="210"/>
      <c r="N175" s="211"/>
      <c r="O175" s="211"/>
      <c r="P175" s="211"/>
      <c r="Q175" s="211"/>
      <c r="R175" s="211"/>
      <c r="S175" s="211"/>
      <c r="T175" s="212"/>
      <c r="AT175" s="213" t="s">
        <v>152</v>
      </c>
      <c r="AU175" s="213" t="s">
        <v>86</v>
      </c>
      <c r="AV175" s="11" t="s">
        <v>86</v>
      </c>
      <c r="AW175" s="11" t="s">
        <v>41</v>
      </c>
      <c r="AX175" s="11" t="s">
        <v>25</v>
      </c>
      <c r="AY175" s="213" t="s">
        <v>143</v>
      </c>
    </row>
    <row r="176" spans="2:65" s="1" customFormat="1" ht="16.5" customHeight="1">
      <c r="B176" s="39"/>
      <c r="C176" s="190" t="s">
        <v>369</v>
      </c>
      <c r="D176" s="190" t="s">
        <v>145</v>
      </c>
      <c r="E176" s="191" t="s">
        <v>1131</v>
      </c>
      <c r="F176" s="192" t="s">
        <v>1132</v>
      </c>
      <c r="G176" s="193" t="s">
        <v>290</v>
      </c>
      <c r="H176" s="194">
        <v>1</v>
      </c>
      <c r="I176" s="195"/>
      <c r="J176" s="196">
        <f>ROUND(I176*H176,2)</f>
        <v>0</v>
      </c>
      <c r="K176" s="192" t="s">
        <v>149</v>
      </c>
      <c r="L176" s="59"/>
      <c r="M176" s="197" t="s">
        <v>34</v>
      </c>
      <c r="N176" s="198" t="s">
        <v>48</v>
      </c>
      <c r="O176" s="40"/>
      <c r="P176" s="199">
        <f>O176*H176</f>
        <v>0</v>
      </c>
      <c r="Q176" s="199">
        <v>1.1469999999999999E-2</v>
      </c>
      <c r="R176" s="199">
        <f>Q176*H176</f>
        <v>1.1469999999999999E-2</v>
      </c>
      <c r="S176" s="199">
        <v>0</v>
      </c>
      <c r="T176" s="200">
        <f>S176*H176</f>
        <v>0</v>
      </c>
      <c r="AR176" s="22" t="s">
        <v>150</v>
      </c>
      <c r="AT176" s="22" t="s">
        <v>145</v>
      </c>
      <c r="AU176" s="22" t="s">
        <v>86</v>
      </c>
      <c r="AY176" s="22" t="s">
        <v>143</v>
      </c>
      <c r="BE176" s="201">
        <f>IF(N176="základní",J176,0)</f>
        <v>0</v>
      </c>
      <c r="BF176" s="201">
        <f>IF(N176="snížená",J176,0)</f>
        <v>0</v>
      </c>
      <c r="BG176" s="201">
        <f>IF(N176="zákl. přenesená",J176,0)</f>
        <v>0</v>
      </c>
      <c r="BH176" s="201">
        <f>IF(N176="sníž. přenesená",J176,0)</f>
        <v>0</v>
      </c>
      <c r="BI176" s="201">
        <f>IF(N176="nulová",J176,0)</f>
        <v>0</v>
      </c>
      <c r="BJ176" s="22" t="s">
        <v>25</v>
      </c>
      <c r="BK176" s="201">
        <f>ROUND(I176*H176,2)</f>
        <v>0</v>
      </c>
      <c r="BL176" s="22" t="s">
        <v>150</v>
      </c>
      <c r="BM176" s="22" t="s">
        <v>1133</v>
      </c>
    </row>
    <row r="177" spans="2:65" s="11" customFormat="1" ht="13.5">
      <c r="B177" s="202"/>
      <c r="C177" s="203"/>
      <c r="D177" s="204" t="s">
        <v>152</v>
      </c>
      <c r="E177" s="205" t="s">
        <v>34</v>
      </c>
      <c r="F177" s="206" t="s">
        <v>997</v>
      </c>
      <c r="G177" s="203"/>
      <c r="H177" s="207">
        <v>1</v>
      </c>
      <c r="I177" s="208"/>
      <c r="J177" s="203"/>
      <c r="K177" s="203"/>
      <c r="L177" s="209"/>
      <c r="M177" s="210"/>
      <c r="N177" s="211"/>
      <c r="O177" s="211"/>
      <c r="P177" s="211"/>
      <c r="Q177" s="211"/>
      <c r="R177" s="211"/>
      <c r="S177" s="211"/>
      <c r="T177" s="212"/>
      <c r="AT177" s="213" t="s">
        <v>152</v>
      </c>
      <c r="AU177" s="213" t="s">
        <v>86</v>
      </c>
      <c r="AV177" s="11" t="s">
        <v>86</v>
      </c>
      <c r="AW177" s="11" t="s">
        <v>41</v>
      </c>
      <c r="AX177" s="11" t="s">
        <v>25</v>
      </c>
      <c r="AY177" s="213" t="s">
        <v>143</v>
      </c>
    </row>
    <row r="178" spans="2:65" s="1" customFormat="1" ht="38.25" customHeight="1">
      <c r="B178" s="39"/>
      <c r="C178" s="225" t="s">
        <v>377</v>
      </c>
      <c r="D178" s="225" t="s">
        <v>205</v>
      </c>
      <c r="E178" s="226" t="s">
        <v>1134</v>
      </c>
      <c r="F178" s="227" t="s">
        <v>1135</v>
      </c>
      <c r="G178" s="228" t="s">
        <v>290</v>
      </c>
      <c r="H178" s="229">
        <v>1</v>
      </c>
      <c r="I178" s="230"/>
      <c r="J178" s="231">
        <f>ROUND(I178*H178,2)</f>
        <v>0</v>
      </c>
      <c r="K178" s="227" t="s">
        <v>149</v>
      </c>
      <c r="L178" s="232"/>
      <c r="M178" s="233" t="s">
        <v>34</v>
      </c>
      <c r="N178" s="234" t="s">
        <v>48</v>
      </c>
      <c r="O178" s="40"/>
      <c r="P178" s="199">
        <f>O178*H178</f>
        <v>0</v>
      </c>
      <c r="Q178" s="199">
        <v>0.54800000000000004</v>
      </c>
      <c r="R178" s="199">
        <f>Q178*H178</f>
        <v>0.54800000000000004</v>
      </c>
      <c r="S178" s="199">
        <v>0</v>
      </c>
      <c r="T178" s="200">
        <f>S178*H178</f>
        <v>0</v>
      </c>
      <c r="AR178" s="22" t="s">
        <v>184</v>
      </c>
      <c r="AT178" s="22" t="s">
        <v>205</v>
      </c>
      <c r="AU178" s="22" t="s">
        <v>86</v>
      </c>
      <c r="AY178" s="22" t="s">
        <v>143</v>
      </c>
      <c r="BE178" s="201">
        <f>IF(N178="základní",J178,0)</f>
        <v>0</v>
      </c>
      <c r="BF178" s="201">
        <f>IF(N178="snížená",J178,0)</f>
        <v>0</v>
      </c>
      <c r="BG178" s="201">
        <f>IF(N178="zákl. přenesená",J178,0)</f>
        <v>0</v>
      </c>
      <c r="BH178" s="201">
        <f>IF(N178="sníž. přenesená",J178,0)</f>
        <v>0</v>
      </c>
      <c r="BI178" s="201">
        <f>IF(N178="nulová",J178,0)</f>
        <v>0</v>
      </c>
      <c r="BJ178" s="22" t="s">
        <v>25</v>
      </c>
      <c r="BK178" s="201">
        <f>ROUND(I178*H178,2)</f>
        <v>0</v>
      </c>
      <c r="BL178" s="22" t="s">
        <v>150</v>
      </c>
      <c r="BM178" s="22" t="s">
        <v>1136</v>
      </c>
    </row>
    <row r="179" spans="2:65" s="11" customFormat="1" ht="13.5">
      <c r="B179" s="202"/>
      <c r="C179" s="203"/>
      <c r="D179" s="204" t="s">
        <v>152</v>
      </c>
      <c r="E179" s="205" t="s">
        <v>34</v>
      </c>
      <c r="F179" s="206" t="s">
        <v>997</v>
      </c>
      <c r="G179" s="203"/>
      <c r="H179" s="207">
        <v>1</v>
      </c>
      <c r="I179" s="208"/>
      <c r="J179" s="203"/>
      <c r="K179" s="203"/>
      <c r="L179" s="209"/>
      <c r="M179" s="210"/>
      <c r="N179" s="211"/>
      <c r="O179" s="211"/>
      <c r="P179" s="211"/>
      <c r="Q179" s="211"/>
      <c r="R179" s="211"/>
      <c r="S179" s="211"/>
      <c r="T179" s="212"/>
      <c r="AT179" s="213" t="s">
        <v>152</v>
      </c>
      <c r="AU179" s="213" t="s">
        <v>86</v>
      </c>
      <c r="AV179" s="11" t="s">
        <v>86</v>
      </c>
      <c r="AW179" s="11" t="s">
        <v>41</v>
      </c>
      <c r="AX179" s="11" t="s">
        <v>25</v>
      </c>
      <c r="AY179" s="213" t="s">
        <v>143</v>
      </c>
    </row>
    <row r="180" spans="2:65" s="1" customFormat="1" ht="16.5" customHeight="1">
      <c r="B180" s="39"/>
      <c r="C180" s="190" t="s">
        <v>382</v>
      </c>
      <c r="D180" s="190" t="s">
        <v>145</v>
      </c>
      <c r="E180" s="191" t="s">
        <v>1137</v>
      </c>
      <c r="F180" s="192" t="s">
        <v>1138</v>
      </c>
      <c r="G180" s="193" t="s">
        <v>290</v>
      </c>
      <c r="H180" s="194">
        <v>1</v>
      </c>
      <c r="I180" s="195"/>
      <c r="J180" s="196">
        <f>ROUND(I180*H180,2)</f>
        <v>0</v>
      </c>
      <c r="K180" s="192" t="s">
        <v>149</v>
      </c>
      <c r="L180" s="59"/>
      <c r="M180" s="197" t="s">
        <v>34</v>
      </c>
      <c r="N180" s="198" t="s">
        <v>48</v>
      </c>
      <c r="O180" s="40"/>
      <c r="P180" s="199">
        <f>O180*H180</f>
        <v>0</v>
      </c>
      <c r="Q180" s="199">
        <v>7.0200000000000002E-3</v>
      </c>
      <c r="R180" s="199">
        <f>Q180*H180</f>
        <v>7.0200000000000002E-3</v>
      </c>
      <c r="S180" s="199">
        <v>0</v>
      </c>
      <c r="T180" s="200">
        <f>S180*H180</f>
        <v>0</v>
      </c>
      <c r="AR180" s="22" t="s">
        <v>150</v>
      </c>
      <c r="AT180" s="22" t="s">
        <v>145</v>
      </c>
      <c r="AU180" s="22" t="s">
        <v>86</v>
      </c>
      <c r="AY180" s="22" t="s">
        <v>143</v>
      </c>
      <c r="BE180" s="201">
        <f>IF(N180="základní",J180,0)</f>
        <v>0</v>
      </c>
      <c r="BF180" s="201">
        <f>IF(N180="snížená",J180,0)</f>
        <v>0</v>
      </c>
      <c r="BG180" s="201">
        <f>IF(N180="zákl. přenesená",J180,0)</f>
        <v>0</v>
      </c>
      <c r="BH180" s="201">
        <f>IF(N180="sníž. přenesená",J180,0)</f>
        <v>0</v>
      </c>
      <c r="BI180" s="201">
        <f>IF(N180="nulová",J180,0)</f>
        <v>0</v>
      </c>
      <c r="BJ180" s="22" t="s">
        <v>25</v>
      </c>
      <c r="BK180" s="201">
        <f>ROUND(I180*H180,2)</f>
        <v>0</v>
      </c>
      <c r="BL180" s="22" t="s">
        <v>150</v>
      </c>
      <c r="BM180" s="22" t="s">
        <v>1139</v>
      </c>
    </row>
    <row r="181" spans="2:65" s="11" customFormat="1" ht="13.5">
      <c r="B181" s="202"/>
      <c r="C181" s="203"/>
      <c r="D181" s="204" t="s">
        <v>152</v>
      </c>
      <c r="E181" s="205" t="s">
        <v>34</v>
      </c>
      <c r="F181" s="206" t="s">
        <v>997</v>
      </c>
      <c r="G181" s="203"/>
      <c r="H181" s="207">
        <v>1</v>
      </c>
      <c r="I181" s="208"/>
      <c r="J181" s="203"/>
      <c r="K181" s="203"/>
      <c r="L181" s="209"/>
      <c r="M181" s="210"/>
      <c r="N181" s="211"/>
      <c r="O181" s="211"/>
      <c r="P181" s="211"/>
      <c r="Q181" s="211"/>
      <c r="R181" s="211"/>
      <c r="S181" s="211"/>
      <c r="T181" s="212"/>
      <c r="AT181" s="213" t="s">
        <v>152</v>
      </c>
      <c r="AU181" s="213" t="s">
        <v>86</v>
      </c>
      <c r="AV181" s="11" t="s">
        <v>86</v>
      </c>
      <c r="AW181" s="11" t="s">
        <v>41</v>
      </c>
      <c r="AX181" s="11" t="s">
        <v>25</v>
      </c>
      <c r="AY181" s="213" t="s">
        <v>143</v>
      </c>
    </row>
    <row r="182" spans="2:65" s="1" customFormat="1" ht="38.25" customHeight="1">
      <c r="B182" s="39"/>
      <c r="C182" s="225" t="s">
        <v>388</v>
      </c>
      <c r="D182" s="225" t="s">
        <v>205</v>
      </c>
      <c r="E182" s="226" t="s">
        <v>1140</v>
      </c>
      <c r="F182" s="227" t="s">
        <v>1141</v>
      </c>
      <c r="G182" s="228" t="s">
        <v>290</v>
      </c>
      <c r="H182" s="229">
        <v>1</v>
      </c>
      <c r="I182" s="230"/>
      <c r="J182" s="231">
        <f>ROUND(I182*H182,2)</f>
        <v>0</v>
      </c>
      <c r="K182" s="227" t="s">
        <v>149</v>
      </c>
      <c r="L182" s="232"/>
      <c r="M182" s="233" t="s">
        <v>34</v>
      </c>
      <c r="N182" s="234" t="s">
        <v>48</v>
      </c>
      <c r="O182" s="40"/>
      <c r="P182" s="199">
        <f>O182*H182</f>
        <v>0</v>
      </c>
      <c r="Q182" s="199">
        <v>0.16200000000000001</v>
      </c>
      <c r="R182" s="199">
        <f>Q182*H182</f>
        <v>0.16200000000000001</v>
      </c>
      <c r="S182" s="199">
        <v>0</v>
      </c>
      <c r="T182" s="200">
        <f>S182*H182</f>
        <v>0</v>
      </c>
      <c r="AR182" s="22" t="s">
        <v>184</v>
      </c>
      <c r="AT182" s="22" t="s">
        <v>205</v>
      </c>
      <c r="AU182" s="22" t="s">
        <v>86</v>
      </c>
      <c r="AY182" s="22" t="s">
        <v>143</v>
      </c>
      <c r="BE182" s="201">
        <f>IF(N182="základní",J182,0)</f>
        <v>0</v>
      </c>
      <c r="BF182" s="201">
        <f>IF(N182="snížená",J182,0)</f>
        <v>0</v>
      </c>
      <c r="BG182" s="201">
        <f>IF(N182="zákl. přenesená",J182,0)</f>
        <v>0</v>
      </c>
      <c r="BH182" s="201">
        <f>IF(N182="sníž. přenesená",J182,0)</f>
        <v>0</v>
      </c>
      <c r="BI182" s="201">
        <f>IF(N182="nulová",J182,0)</f>
        <v>0</v>
      </c>
      <c r="BJ182" s="22" t="s">
        <v>25</v>
      </c>
      <c r="BK182" s="201">
        <f>ROUND(I182*H182,2)</f>
        <v>0</v>
      </c>
      <c r="BL182" s="22" t="s">
        <v>150</v>
      </c>
      <c r="BM182" s="22" t="s">
        <v>1142</v>
      </c>
    </row>
    <row r="183" spans="2:65" s="11" customFormat="1" ht="13.5">
      <c r="B183" s="202"/>
      <c r="C183" s="203"/>
      <c r="D183" s="204" t="s">
        <v>152</v>
      </c>
      <c r="E183" s="205" t="s">
        <v>34</v>
      </c>
      <c r="F183" s="206" t="s">
        <v>997</v>
      </c>
      <c r="G183" s="203"/>
      <c r="H183" s="207">
        <v>1</v>
      </c>
      <c r="I183" s="208"/>
      <c r="J183" s="203"/>
      <c r="K183" s="203"/>
      <c r="L183" s="209"/>
      <c r="M183" s="210"/>
      <c r="N183" s="211"/>
      <c r="O183" s="211"/>
      <c r="P183" s="211"/>
      <c r="Q183" s="211"/>
      <c r="R183" s="211"/>
      <c r="S183" s="211"/>
      <c r="T183" s="212"/>
      <c r="AT183" s="213" t="s">
        <v>152</v>
      </c>
      <c r="AU183" s="213" t="s">
        <v>86</v>
      </c>
      <c r="AV183" s="11" t="s">
        <v>86</v>
      </c>
      <c r="AW183" s="11" t="s">
        <v>41</v>
      </c>
      <c r="AX183" s="11" t="s">
        <v>25</v>
      </c>
      <c r="AY183" s="213" t="s">
        <v>143</v>
      </c>
    </row>
    <row r="184" spans="2:65" s="10" customFormat="1" ht="29.85" customHeight="1">
      <c r="B184" s="174"/>
      <c r="C184" s="175"/>
      <c r="D184" s="176" t="s">
        <v>76</v>
      </c>
      <c r="E184" s="188" t="s">
        <v>189</v>
      </c>
      <c r="F184" s="188" t="s">
        <v>281</v>
      </c>
      <c r="G184" s="175"/>
      <c r="H184" s="175"/>
      <c r="I184" s="178"/>
      <c r="J184" s="189">
        <f>BK184</f>
        <v>0</v>
      </c>
      <c r="K184" s="175"/>
      <c r="L184" s="180"/>
      <c r="M184" s="181"/>
      <c r="N184" s="182"/>
      <c r="O184" s="182"/>
      <c r="P184" s="183">
        <f>SUM(P185:P187)</f>
        <v>0</v>
      </c>
      <c r="Q184" s="182"/>
      <c r="R184" s="183">
        <f>SUM(R185:R187)</f>
        <v>0.42680000000000001</v>
      </c>
      <c r="S184" s="182"/>
      <c r="T184" s="184">
        <f>SUM(T185:T187)</f>
        <v>0</v>
      </c>
      <c r="AR184" s="185" t="s">
        <v>25</v>
      </c>
      <c r="AT184" s="186" t="s">
        <v>76</v>
      </c>
      <c r="AU184" s="186" t="s">
        <v>25</v>
      </c>
      <c r="AY184" s="185" t="s">
        <v>143</v>
      </c>
      <c r="BK184" s="187">
        <f>SUM(BK185:BK187)</f>
        <v>0</v>
      </c>
    </row>
    <row r="185" spans="2:65" s="1" customFormat="1" ht="38.25" customHeight="1">
      <c r="B185" s="39"/>
      <c r="C185" s="190" t="s">
        <v>394</v>
      </c>
      <c r="D185" s="190" t="s">
        <v>145</v>
      </c>
      <c r="E185" s="191" t="s">
        <v>283</v>
      </c>
      <c r="F185" s="192" t="s">
        <v>284</v>
      </c>
      <c r="G185" s="193" t="s">
        <v>161</v>
      </c>
      <c r="H185" s="194">
        <v>2</v>
      </c>
      <c r="I185" s="195"/>
      <c r="J185" s="196">
        <f>ROUND(I185*H185,2)</f>
        <v>0</v>
      </c>
      <c r="K185" s="192" t="s">
        <v>149</v>
      </c>
      <c r="L185" s="59"/>
      <c r="M185" s="197" t="s">
        <v>34</v>
      </c>
      <c r="N185" s="198" t="s">
        <v>48</v>
      </c>
      <c r="O185" s="40"/>
      <c r="P185" s="199">
        <f>O185*H185</f>
        <v>0</v>
      </c>
      <c r="Q185" s="199">
        <v>0.15540000000000001</v>
      </c>
      <c r="R185" s="199">
        <f>Q185*H185</f>
        <v>0.31080000000000002</v>
      </c>
      <c r="S185" s="199">
        <v>0</v>
      </c>
      <c r="T185" s="200">
        <f>S185*H185</f>
        <v>0</v>
      </c>
      <c r="AR185" s="22" t="s">
        <v>150</v>
      </c>
      <c r="AT185" s="22" t="s">
        <v>145</v>
      </c>
      <c r="AU185" s="22" t="s">
        <v>86</v>
      </c>
      <c r="AY185" s="22" t="s">
        <v>143</v>
      </c>
      <c r="BE185" s="201">
        <f>IF(N185="základní",J185,0)</f>
        <v>0</v>
      </c>
      <c r="BF185" s="201">
        <f>IF(N185="snížená",J185,0)</f>
        <v>0</v>
      </c>
      <c r="BG185" s="201">
        <f>IF(N185="zákl. přenesená",J185,0)</f>
        <v>0</v>
      </c>
      <c r="BH185" s="201">
        <f>IF(N185="sníž. přenesená",J185,0)</f>
        <v>0</v>
      </c>
      <c r="BI185" s="201">
        <f>IF(N185="nulová",J185,0)</f>
        <v>0</v>
      </c>
      <c r="BJ185" s="22" t="s">
        <v>25</v>
      </c>
      <c r="BK185" s="201">
        <f>ROUND(I185*H185,2)</f>
        <v>0</v>
      </c>
      <c r="BL185" s="22" t="s">
        <v>150</v>
      </c>
      <c r="BM185" s="22" t="s">
        <v>1143</v>
      </c>
    </row>
    <row r="186" spans="2:65" s="11" customFormat="1" ht="13.5">
      <c r="B186" s="202"/>
      <c r="C186" s="203"/>
      <c r="D186" s="204" t="s">
        <v>152</v>
      </c>
      <c r="E186" s="205" t="s">
        <v>34</v>
      </c>
      <c r="F186" s="206" t="s">
        <v>993</v>
      </c>
      <c r="G186" s="203"/>
      <c r="H186" s="207">
        <v>2</v>
      </c>
      <c r="I186" s="208"/>
      <c r="J186" s="203"/>
      <c r="K186" s="203"/>
      <c r="L186" s="209"/>
      <c r="M186" s="210"/>
      <c r="N186" s="211"/>
      <c r="O186" s="211"/>
      <c r="P186" s="211"/>
      <c r="Q186" s="211"/>
      <c r="R186" s="211"/>
      <c r="S186" s="211"/>
      <c r="T186" s="212"/>
      <c r="AT186" s="213" t="s">
        <v>152</v>
      </c>
      <c r="AU186" s="213" t="s">
        <v>86</v>
      </c>
      <c r="AV186" s="11" t="s">
        <v>86</v>
      </c>
      <c r="AW186" s="11" t="s">
        <v>41</v>
      </c>
      <c r="AX186" s="11" t="s">
        <v>25</v>
      </c>
      <c r="AY186" s="213" t="s">
        <v>143</v>
      </c>
    </row>
    <row r="187" spans="2:65" s="1" customFormat="1" ht="25.5" customHeight="1">
      <c r="B187" s="39"/>
      <c r="C187" s="225" t="s">
        <v>400</v>
      </c>
      <c r="D187" s="225" t="s">
        <v>205</v>
      </c>
      <c r="E187" s="226" t="s">
        <v>288</v>
      </c>
      <c r="F187" s="227" t="s">
        <v>289</v>
      </c>
      <c r="G187" s="228" t="s">
        <v>290</v>
      </c>
      <c r="H187" s="229">
        <v>2</v>
      </c>
      <c r="I187" s="230"/>
      <c r="J187" s="231">
        <f>ROUND(I187*H187,2)</f>
        <v>0</v>
      </c>
      <c r="K187" s="227" t="s">
        <v>149</v>
      </c>
      <c r="L187" s="232"/>
      <c r="M187" s="233" t="s">
        <v>34</v>
      </c>
      <c r="N187" s="234" t="s">
        <v>48</v>
      </c>
      <c r="O187" s="40"/>
      <c r="P187" s="199">
        <f>O187*H187</f>
        <v>0</v>
      </c>
      <c r="Q187" s="199">
        <v>5.8000000000000003E-2</v>
      </c>
      <c r="R187" s="199">
        <f>Q187*H187</f>
        <v>0.11600000000000001</v>
      </c>
      <c r="S187" s="199">
        <v>0</v>
      </c>
      <c r="T187" s="200">
        <f>S187*H187</f>
        <v>0</v>
      </c>
      <c r="AR187" s="22" t="s">
        <v>184</v>
      </c>
      <c r="AT187" s="22" t="s">
        <v>205</v>
      </c>
      <c r="AU187" s="22" t="s">
        <v>86</v>
      </c>
      <c r="AY187" s="22" t="s">
        <v>143</v>
      </c>
      <c r="BE187" s="201">
        <f>IF(N187="základní",J187,0)</f>
        <v>0</v>
      </c>
      <c r="BF187" s="201">
        <f>IF(N187="snížená",J187,0)</f>
        <v>0</v>
      </c>
      <c r="BG187" s="201">
        <f>IF(N187="zákl. přenesená",J187,0)</f>
        <v>0</v>
      </c>
      <c r="BH187" s="201">
        <f>IF(N187="sníž. přenesená",J187,0)</f>
        <v>0</v>
      </c>
      <c r="BI187" s="201">
        <f>IF(N187="nulová",J187,0)</f>
        <v>0</v>
      </c>
      <c r="BJ187" s="22" t="s">
        <v>25</v>
      </c>
      <c r="BK187" s="201">
        <f>ROUND(I187*H187,2)</f>
        <v>0</v>
      </c>
      <c r="BL187" s="22" t="s">
        <v>150</v>
      </c>
      <c r="BM187" s="22" t="s">
        <v>1144</v>
      </c>
    </row>
    <row r="188" spans="2:65" s="10" customFormat="1" ht="29.85" customHeight="1">
      <c r="B188" s="174"/>
      <c r="C188" s="175"/>
      <c r="D188" s="176" t="s">
        <v>76</v>
      </c>
      <c r="E188" s="188" t="s">
        <v>348</v>
      </c>
      <c r="F188" s="188" t="s">
        <v>349</v>
      </c>
      <c r="G188" s="175"/>
      <c r="H188" s="175"/>
      <c r="I188" s="178"/>
      <c r="J188" s="189">
        <f>BK188</f>
        <v>0</v>
      </c>
      <c r="K188" s="175"/>
      <c r="L188" s="180"/>
      <c r="M188" s="181"/>
      <c r="N188" s="182"/>
      <c r="O188" s="182"/>
      <c r="P188" s="183">
        <f>SUM(P189:P193)</f>
        <v>0</v>
      </c>
      <c r="Q188" s="182"/>
      <c r="R188" s="183">
        <f>SUM(R189:R193)</f>
        <v>0</v>
      </c>
      <c r="S188" s="182"/>
      <c r="T188" s="184">
        <f>SUM(T189:T193)</f>
        <v>0</v>
      </c>
      <c r="AR188" s="185" t="s">
        <v>25</v>
      </c>
      <c r="AT188" s="186" t="s">
        <v>76</v>
      </c>
      <c r="AU188" s="186" t="s">
        <v>25</v>
      </c>
      <c r="AY188" s="185" t="s">
        <v>143</v>
      </c>
      <c r="BK188" s="187">
        <f>SUM(BK189:BK193)</f>
        <v>0</v>
      </c>
    </row>
    <row r="189" spans="2:65" s="1" customFormat="1" ht="25.5" customHeight="1">
      <c r="B189" s="39"/>
      <c r="C189" s="190" t="s">
        <v>585</v>
      </c>
      <c r="D189" s="190" t="s">
        <v>145</v>
      </c>
      <c r="E189" s="191" t="s">
        <v>1145</v>
      </c>
      <c r="F189" s="192" t="s">
        <v>1146</v>
      </c>
      <c r="G189" s="193" t="s">
        <v>192</v>
      </c>
      <c r="H189" s="194">
        <v>0.72199999999999998</v>
      </c>
      <c r="I189" s="195"/>
      <c r="J189" s="196">
        <f>ROUND(I189*H189,2)</f>
        <v>0</v>
      </c>
      <c r="K189" s="192" t="s">
        <v>149</v>
      </c>
      <c r="L189" s="59"/>
      <c r="M189" s="197" t="s">
        <v>34</v>
      </c>
      <c r="N189" s="198" t="s">
        <v>48</v>
      </c>
      <c r="O189" s="40"/>
      <c r="P189" s="199">
        <f>O189*H189</f>
        <v>0</v>
      </c>
      <c r="Q189" s="199">
        <v>0</v>
      </c>
      <c r="R189" s="199">
        <f>Q189*H189</f>
        <v>0</v>
      </c>
      <c r="S189" s="199">
        <v>0</v>
      </c>
      <c r="T189" s="200">
        <f>S189*H189</f>
        <v>0</v>
      </c>
      <c r="AR189" s="22" t="s">
        <v>150</v>
      </c>
      <c r="AT189" s="22" t="s">
        <v>145</v>
      </c>
      <c r="AU189" s="22" t="s">
        <v>86</v>
      </c>
      <c r="AY189" s="22" t="s">
        <v>143</v>
      </c>
      <c r="BE189" s="201">
        <f>IF(N189="základní",J189,0)</f>
        <v>0</v>
      </c>
      <c r="BF189" s="201">
        <f>IF(N189="snížená",J189,0)</f>
        <v>0</v>
      </c>
      <c r="BG189" s="201">
        <f>IF(N189="zákl. přenesená",J189,0)</f>
        <v>0</v>
      </c>
      <c r="BH189" s="201">
        <f>IF(N189="sníž. přenesená",J189,0)</f>
        <v>0</v>
      </c>
      <c r="BI189" s="201">
        <f>IF(N189="nulová",J189,0)</f>
        <v>0</v>
      </c>
      <c r="BJ189" s="22" t="s">
        <v>25</v>
      </c>
      <c r="BK189" s="201">
        <f>ROUND(I189*H189,2)</f>
        <v>0</v>
      </c>
      <c r="BL189" s="22" t="s">
        <v>150</v>
      </c>
      <c r="BM189" s="22" t="s">
        <v>1147</v>
      </c>
    </row>
    <row r="190" spans="2:65" s="1" customFormat="1" ht="25.5" customHeight="1">
      <c r="B190" s="39"/>
      <c r="C190" s="190" t="s">
        <v>589</v>
      </c>
      <c r="D190" s="190" t="s">
        <v>145</v>
      </c>
      <c r="E190" s="191" t="s">
        <v>1148</v>
      </c>
      <c r="F190" s="192" t="s">
        <v>1149</v>
      </c>
      <c r="G190" s="193" t="s">
        <v>192</v>
      </c>
      <c r="H190" s="194">
        <v>0.72199999999999998</v>
      </c>
      <c r="I190" s="195"/>
      <c r="J190" s="196">
        <f>ROUND(I190*H190,2)</f>
        <v>0</v>
      </c>
      <c r="K190" s="192" t="s">
        <v>149</v>
      </c>
      <c r="L190" s="59"/>
      <c r="M190" s="197" t="s">
        <v>34</v>
      </c>
      <c r="N190" s="198" t="s">
        <v>48</v>
      </c>
      <c r="O190" s="40"/>
      <c r="P190" s="199">
        <f>O190*H190</f>
        <v>0</v>
      </c>
      <c r="Q190" s="199">
        <v>0</v>
      </c>
      <c r="R190" s="199">
        <f>Q190*H190</f>
        <v>0</v>
      </c>
      <c r="S190" s="199">
        <v>0</v>
      </c>
      <c r="T190" s="200">
        <f>S190*H190</f>
        <v>0</v>
      </c>
      <c r="AR190" s="22" t="s">
        <v>150</v>
      </c>
      <c r="AT190" s="22" t="s">
        <v>145</v>
      </c>
      <c r="AU190" s="22" t="s">
        <v>86</v>
      </c>
      <c r="AY190" s="22" t="s">
        <v>143</v>
      </c>
      <c r="BE190" s="201">
        <f>IF(N190="základní",J190,0)</f>
        <v>0</v>
      </c>
      <c r="BF190" s="201">
        <f>IF(N190="snížená",J190,0)</f>
        <v>0</v>
      </c>
      <c r="BG190" s="201">
        <f>IF(N190="zákl. přenesená",J190,0)</f>
        <v>0</v>
      </c>
      <c r="BH190" s="201">
        <f>IF(N190="sníž. přenesená",J190,0)</f>
        <v>0</v>
      </c>
      <c r="BI190" s="201">
        <f>IF(N190="nulová",J190,0)</f>
        <v>0</v>
      </c>
      <c r="BJ190" s="22" t="s">
        <v>25</v>
      </c>
      <c r="BK190" s="201">
        <f>ROUND(I190*H190,2)</f>
        <v>0</v>
      </c>
      <c r="BL190" s="22" t="s">
        <v>150</v>
      </c>
      <c r="BM190" s="22" t="s">
        <v>1150</v>
      </c>
    </row>
    <row r="191" spans="2:65" s="1" customFormat="1" ht="25.5" customHeight="1">
      <c r="B191" s="39"/>
      <c r="C191" s="190" t="s">
        <v>768</v>
      </c>
      <c r="D191" s="190" t="s">
        <v>145</v>
      </c>
      <c r="E191" s="191" t="s">
        <v>1151</v>
      </c>
      <c r="F191" s="192" t="s">
        <v>1152</v>
      </c>
      <c r="G191" s="193" t="s">
        <v>192</v>
      </c>
      <c r="H191" s="194">
        <v>7.22</v>
      </c>
      <c r="I191" s="195"/>
      <c r="J191" s="196">
        <f>ROUND(I191*H191,2)</f>
        <v>0</v>
      </c>
      <c r="K191" s="192" t="s">
        <v>149</v>
      </c>
      <c r="L191" s="59"/>
      <c r="M191" s="197" t="s">
        <v>34</v>
      </c>
      <c r="N191" s="198" t="s">
        <v>48</v>
      </c>
      <c r="O191" s="40"/>
      <c r="P191" s="199">
        <f>O191*H191</f>
        <v>0</v>
      </c>
      <c r="Q191" s="199">
        <v>0</v>
      </c>
      <c r="R191" s="199">
        <f>Q191*H191</f>
        <v>0</v>
      </c>
      <c r="S191" s="199">
        <v>0</v>
      </c>
      <c r="T191" s="200">
        <f>S191*H191</f>
        <v>0</v>
      </c>
      <c r="AR191" s="22" t="s">
        <v>150</v>
      </c>
      <c r="AT191" s="22" t="s">
        <v>145</v>
      </c>
      <c r="AU191" s="22" t="s">
        <v>86</v>
      </c>
      <c r="AY191" s="22" t="s">
        <v>143</v>
      </c>
      <c r="BE191" s="201">
        <f>IF(N191="základní",J191,0)</f>
        <v>0</v>
      </c>
      <c r="BF191" s="201">
        <f>IF(N191="snížená",J191,0)</f>
        <v>0</v>
      </c>
      <c r="BG191" s="201">
        <f>IF(N191="zákl. přenesená",J191,0)</f>
        <v>0</v>
      </c>
      <c r="BH191" s="201">
        <f>IF(N191="sníž. přenesená",J191,0)</f>
        <v>0</v>
      </c>
      <c r="BI191" s="201">
        <f>IF(N191="nulová",J191,0)</f>
        <v>0</v>
      </c>
      <c r="BJ191" s="22" t="s">
        <v>25</v>
      </c>
      <c r="BK191" s="201">
        <f>ROUND(I191*H191,2)</f>
        <v>0</v>
      </c>
      <c r="BL191" s="22" t="s">
        <v>150</v>
      </c>
      <c r="BM191" s="22" t="s">
        <v>1153</v>
      </c>
    </row>
    <row r="192" spans="2:65" s="11" customFormat="1" ht="13.5">
      <c r="B192" s="202"/>
      <c r="C192" s="203"/>
      <c r="D192" s="204" t="s">
        <v>152</v>
      </c>
      <c r="E192" s="203"/>
      <c r="F192" s="206" t="s">
        <v>1154</v>
      </c>
      <c r="G192" s="203"/>
      <c r="H192" s="207">
        <v>7.22</v>
      </c>
      <c r="I192" s="208"/>
      <c r="J192" s="203"/>
      <c r="K192" s="203"/>
      <c r="L192" s="209"/>
      <c r="M192" s="210"/>
      <c r="N192" s="211"/>
      <c r="O192" s="211"/>
      <c r="P192" s="211"/>
      <c r="Q192" s="211"/>
      <c r="R192" s="211"/>
      <c r="S192" s="211"/>
      <c r="T192" s="212"/>
      <c r="AT192" s="213" t="s">
        <v>152</v>
      </c>
      <c r="AU192" s="213" t="s">
        <v>86</v>
      </c>
      <c r="AV192" s="11" t="s">
        <v>86</v>
      </c>
      <c r="AW192" s="11" t="s">
        <v>6</v>
      </c>
      <c r="AX192" s="11" t="s">
        <v>25</v>
      </c>
      <c r="AY192" s="213" t="s">
        <v>143</v>
      </c>
    </row>
    <row r="193" spans="2:65" s="1" customFormat="1" ht="16.5" customHeight="1">
      <c r="B193" s="39"/>
      <c r="C193" s="190" t="s">
        <v>773</v>
      </c>
      <c r="D193" s="190" t="s">
        <v>145</v>
      </c>
      <c r="E193" s="191" t="s">
        <v>360</v>
      </c>
      <c r="F193" s="192" t="s">
        <v>361</v>
      </c>
      <c r="G193" s="193" t="s">
        <v>192</v>
      </c>
      <c r="H193" s="194">
        <v>0.72199999999999998</v>
      </c>
      <c r="I193" s="195"/>
      <c r="J193" s="196">
        <f>ROUND(I193*H193,2)</f>
        <v>0</v>
      </c>
      <c r="K193" s="192" t="s">
        <v>149</v>
      </c>
      <c r="L193" s="59"/>
      <c r="M193" s="197" t="s">
        <v>34</v>
      </c>
      <c r="N193" s="198" t="s">
        <v>48</v>
      </c>
      <c r="O193" s="40"/>
      <c r="P193" s="199">
        <f>O193*H193</f>
        <v>0</v>
      </c>
      <c r="Q193" s="199">
        <v>0</v>
      </c>
      <c r="R193" s="199">
        <f>Q193*H193</f>
        <v>0</v>
      </c>
      <c r="S193" s="199">
        <v>0</v>
      </c>
      <c r="T193" s="200">
        <f>S193*H193</f>
        <v>0</v>
      </c>
      <c r="AR193" s="22" t="s">
        <v>150</v>
      </c>
      <c r="AT193" s="22" t="s">
        <v>145</v>
      </c>
      <c r="AU193" s="22" t="s">
        <v>86</v>
      </c>
      <c r="AY193" s="22" t="s">
        <v>143</v>
      </c>
      <c r="BE193" s="201">
        <f>IF(N193="základní",J193,0)</f>
        <v>0</v>
      </c>
      <c r="BF193" s="201">
        <f>IF(N193="snížená",J193,0)</f>
        <v>0</v>
      </c>
      <c r="BG193" s="201">
        <f>IF(N193="zákl. přenesená",J193,0)</f>
        <v>0</v>
      </c>
      <c r="BH193" s="201">
        <f>IF(N193="sníž. přenesená",J193,0)</f>
        <v>0</v>
      </c>
      <c r="BI193" s="201">
        <f>IF(N193="nulová",J193,0)</f>
        <v>0</v>
      </c>
      <c r="BJ193" s="22" t="s">
        <v>25</v>
      </c>
      <c r="BK193" s="201">
        <f>ROUND(I193*H193,2)</f>
        <v>0</v>
      </c>
      <c r="BL193" s="22" t="s">
        <v>150</v>
      </c>
      <c r="BM193" s="22" t="s">
        <v>1155</v>
      </c>
    </row>
    <row r="194" spans="2:65" s="10" customFormat="1" ht="29.85" customHeight="1">
      <c r="B194" s="174"/>
      <c r="C194" s="175"/>
      <c r="D194" s="176" t="s">
        <v>76</v>
      </c>
      <c r="E194" s="188" t="s">
        <v>367</v>
      </c>
      <c r="F194" s="188" t="s">
        <v>368</v>
      </c>
      <c r="G194" s="175"/>
      <c r="H194" s="175"/>
      <c r="I194" s="178"/>
      <c r="J194" s="189">
        <f>BK194</f>
        <v>0</v>
      </c>
      <c r="K194" s="175"/>
      <c r="L194" s="180"/>
      <c r="M194" s="181"/>
      <c r="N194" s="182"/>
      <c r="O194" s="182"/>
      <c r="P194" s="183">
        <f>P195</f>
        <v>0</v>
      </c>
      <c r="Q194" s="182"/>
      <c r="R194" s="183">
        <f>R195</f>
        <v>0</v>
      </c>
      <c r="S194" s="182"/>
      <c r="T194" s="184">
        <f>T195</f>
        <v>0</v>
      </c>
      <c r="AR194" s="185" t="s">
        <v>25</v>
      </c>
      <c r="AT194" s="186" t="s">
        <v>76</v>
      </c>
      <c r="AU194" s="186" t="s">
        <v>25</v>
      </c>
      <c r="AY194" s="185" t="s">
        <v>143</v>
      </c>
      <c r="BK194" s="187">
        <f>BK195</f>
        <v>0</v>
      </c>
    </row>
    <row r="195" spans="2:65" s="1" customFormat="1" ht="38.25" customHeight="1">
      <c r="B195" s="39"/>
      <c r="C195" s="190" t="s">
        <v>778</v>
      </c>
      <c r="D195" s="190" t="s">
        <v>145</v>
      </c>
      <c r="E195" s="191" t="s">
        <v>1156</v>
      </c>
      <c r="F195" s="192" t="s">
        <v>1157</v>
      </c>
      <c r="G195" s="193" t="s">
        <v>192</v>
      </c>
      <c r="H195" s="194">
        <v>84.445999999999998</v>
      </c>
      <c r="I195" s="195"/>
      <c r="J195" s="196">
        <f>ROUND(I195*H195,2)</f>
        <v>0</v>
      </c>
      <c r="K195" s="192" t="s">
        <v>149</v>
      </c>
      <c r="L195" s="59"/>
      <c r="M195" s="197" t="s">
        <v>34</v>
      </c>
      <c r="N195" s="198" t="s">
        <v>48</v>
      </c>
      <c r="O195" s="40"/>
      <c r="P195" s="199">
        <f>O195*H195</f>
        <v>0</v>
      </c>
      <c r="Q195" s="199">
        <v>0</v>
      </c>
      <c r="R195" s="199">
        <f>Q195*H195</f>
        <v>0</v>
      </c>
      <c r="S195" s="199">
        <v>0</v>
      </c>
      <c r="T195" s="200">
        <f>S195*H195</f>
        <v>0</v>
      </c>
      <c r="AR195" s="22" t="s">
        <v>150</v>
      </c>
      <c r="AT195" s="22" t="s">
        <v>145</v>
      </c>
      <c r="AU195" s="22" t="s">
        <v>86</v>
      </c>
      <c r="AY195" s="22" t="s">
        <v>143</v>
      </c>
      <c r="BE195" s="201">
        <f>IF(N195="základní",J195,0)</f>
        <v>0</v>
      </c>
      <c r="BF195" s="201">
        <f>IF(N195="snížená",J195,0)</f>
        <v>0</v>
      </c>
      <c r="BG195" s="201">
        <f>IF(N195="zákl. přenesená",J195,0)</f>
        <v>0</v>
      </c>
      <c r="BH195" s="201">
        <f>IF(N195="sníž. přenesená",J195,0)</f>
        <v>0</v>
      </c>
      <c r="BI195" s="201">
        <f>IF(N195="nulová",J195,0)</f>
        <v>0</v>
      </c>
      <c r="BJ195" s="22" t="s">
        <v>25</v>
      </c>
      <c r="BK195" s="201">
        <f>ROUND(I195*H195,2)</f>
        <v>0</v>
      </c>
      <c r="BL195" s="22" t="s">
        <v>150</v>
      </c>
      <c r="BM195" s="22" t="s">
        <v>1158</v>
      </c>
    </row>
    <row r="196" spans="2:65" s="10" customFormat="1" ht="37.35" customHeight="1">
      <c r="B196" s="174"/>
      <c r="C196" s="175"/>
      <c r="D196" s="176" t="s">
        <v>76</v>
      </c>
      <c r="E196" s="177" t="s">
        <v>373</v>
      </c>
      <c r="F196" s="177" t="s">
        <v>374</v>
      </c>
      <c r="G196" s="175"/>
      <c r="H196" s="175"/>
      <c r="I196" s="178"/>
      <c r="J196" s="179">
        <f>BK196</f>
        <v>0</v>
      </c>
      <c r="K196" s="175"/>
      <c r="L196" s="180"/>
      <c r="M196" s="181"/>
      <c r="N196" s="182"/>
      <c r="O196" s="182"/>
      <c r="P196" s="183">
        <f>P197</f>
        <v>0</v>
      </c>
      <c r="Q196" s="182"/>
      <c r="R196" s="183">
        <f>R197</f>
        <v>2.8600000000000001E-3</v>
      </c>
      <c r="S196" s="182"/>
      <c r="T196" s="184">
        <f>T197</f>
        <v>0</v>
      </c>
      <c r="AR196" s="185" t="s">
        <v>86</v>
      </c>
      <c r="AT196" s="186" t="s">
        <v>76</v>
      </c>
      <c r="AU196" s="186" t="s">
        <v>77</v>
      </c>
      <c r="AY196" s="185" t="s">
        <v>143</v>
      </c>
      <c r="BK196" s="187">
        <f>BK197</f>
        <v>0</v>
      </c>
    </row>
    <row r="197" spans="2:65" s="10" customFormat="1" ht="19.899999999999999" customHeight="1">
      <c r="B197" s="174"/>
      <c r="C197" s="175"/>
      <c r="D197" s="176" t="s">
        <v>76</v>
      </c>
      <c r="E197" s="188" t="s">
        <v>1159</v>
      </c>
      <c r="F197" s="188" t="s">
        <v>1160</v>
      </c>
      <c r="G197" s="175"/>
      <c r="H197" s="175"/>
      <c r="I197" s="178"/>
      <c r="J197" s="189">
        <f>BK197</f>
        <v>0</v>
      </c>
      <c r="K197" s="175"/>
      <c r="L197" s="180"/>
      <c r="M197" s="181"/>
      <c r="N197" s="182"/>
      <c r="O197" s="182"/>
      <c r="P197" s="183">
        <f>SUM(P198:P200)</f>
        <v>0</v>
      </c>
      <c r="Q197" s="182"/>
      <c r="R197" s="183">
        <f>SUM(R198:R200)</f>
        <v>2.8600000000000001E-3</v>
      </c>
      <c r="S197" s="182"/>
      <c r="T197" s="184">
        <f>SUM(T198:T200)</f>
        <v>0</v>
      </c>
      <c r="AR197" s="185" t="s">
        <v>86</v>
      </c>
      <c r="AT197" s="186" t="s">
        <v>76</v>
      </c>
      <c r="AU197" s="186" t="s">
        <v>25</v>
      </c>
      <c r="AY197" s="185" t="s">
        <v>143</v>
      </c>
      <c r="BK197" s="187">
        <f>SUM(BK198:BK200)</f>
        <v>0</v>
      </c>
    </row>
    <row r="198" spans="2:65" s="1" customFormat="1" ht="16.5" customHeight="1">
      <c r="B198" s="39"/>
      <c r="C198" s="190" t="s">
        <v>783</v>
      </c>
      <c r="D198" s="190" t="s">
        <v>145</v>
      </c>
      <c r="E198" s="191" t="s">
        <v>1161</v>
      </c>
      <c r="F198" s="192" t="s">
        <v>1162</v>
      </c>
      <c r="G198" s="193" t="s">
        <v>290</v>
      </c>
      <c r="H198" s="194">
        <v>2</v>
      </c>
      <c r="I198" s="195"/>
      <c r="J198" s="196">
        <f>ROUND(I198*H198,2)</f>
        <v>0</v>
      </c>
      <c r="K198" s="192" t="s">
        <v>149</v>
      </c>
      <c r="L198" s="59"/>
      <c r="M198" s="197" t="s">
        <v>34</v>
      </c>
      <c r="N198" s="198" t="s">
        <v>48</v>
      </c>
      <c r="O198" s="40"/>
      <c r="P198" s="199">
        <f>O198*H198</f>
        <v>0</v>
      </c>
      <c r="Q198" s="199">
        <v>1.4300000000000001E-3</v>
      </c>
      <c r="R198" s="199">
        <f>Q198*H198</f>
        <v>2.8600000000000001E-3</v>
      </c>
      <c r="S198" s="199">
        <v>0</v>
      </c>
      <c r="T198" s="200">
        <f>S198*H198</f>
        <v>0</v>
      </c>
      <c r="AR198" s="22" t="s">
        <v>224</v>
      </c>
      <c r="AT198" s="22" t="s">
        <v>145</v>
      </c>
      <c r="AU198" s="22" t="s">
        <v>86</v>
      </c>
      <c r="AY198" s="22" t="s">
        <v>143</v>
      </c>
      <c r="BE198" s="201">
        <f>IF(N198="základní",J198,0)</f>
        <v>0</v>
      </c>
      <c r="BF198" s="201">
        <f>IF(N198="snížená",J198,0)</f>
        <v>0</v>
      </c>
      <c r="BG198" s="201">
        <f>IF(N198="zákl. přenesená",J198,0)</f>
        <v>0</v>
      </c>
      <c r="BH198" s="201">
        <f>IF(N198="sníž. přenesená",J198,0)</f>
        <v>0</v>
      </c>
      <c r="BI198" s="201">
        <f>IF(N198="nulová",J198,0)</f>
        <v>0</v>
      </c>
      <c r="BJ198" s="22" t="s">
        <v>25</v>
      </c>
      <c r="BK198" s="201">
        <f>ROUND(I198*H198,2)</f>
        <v>0</v>
      </c>
      <c r="BL198" s="22" t="s">
        <v>224</v>
      </c>
      <c r="BM198" s="22" t="s">
        <v>1163</v>
      </c>
    </row>
    <row r="199" spans="2:65" s="11" customFormat="1" ht="13.5">
      <c r="B199" s="202"/>
      <c r="C199" s="203"/>
      <c r="D199" s="204" t="s">
        <v>152</v>
      </c>
      <c r="E199" s="205" t="s">
        <v>34</v>
      </c>
      <c r="F199" s="206" t="s">
        <v>993</v>
      </c>
      <c r="G199" s="203"/>
      <c r="H199" s="207">
        <v>2</v>
      </c>
      <c r="I199" s="208"/>
      <c r="J199" s="203"/>
      <c r="K199" s="203"/>
      <c r="L199" s="209"/>
      <c r="M199" s="210"/>
      <c r="N199" s="211"/>
      <c r="O199" s="211"/>
      <c r="P199" s="211"/>
      <c r="Q199" s="211"/>
      <c r="R199" s="211"/>
      <c r="S199" s="211"/>
      <c r="T199" s="212"/>
      <c r="AT199" s="213" t="s">
        <v>152</v>
      </c>
      <c r="AU199" s="213" t="s">
        <v>86</v>
      </c>
      <c r="AV199" s="11" t="s">
        <v>86</v>
      </c>
      <c r="AW199" s="11" t="s">
        <v>41</v>
      </c>
      <c r="AX199" s="11" t="s">
        <v>25</v>
      </c>
      <c r="AY199" s="213" t="s">
        <v>143</v>
      </c>
    </row>
    <row r="200" spans="2:65" s="1" customFormat="1" ht="38.25" customHeight="1">
      <c r="B200" s="39"/>
      <c r="C200" s="190" t="s">
        <v>787</v>
      </c>
      <c r="D200" s="190" t="s">
        <v>145</v>
      </c>
      <c r="E200" s="191" t="s">
        <v>1164</v>
      </c>
      <c r="F200" s="192" t="s">
        <v>1165</v>
      </c>
      <c r="G200" s="193" t="s">
        <v>192</v>
      </c>
      <c r="H200" s="194">
        <v>3.0000000000000001E-3</v>
      </c>
      <c r="I200" s="195"/>
      <c r="J200" s="196">
        <f>ROUND(I200*H200,2)</f>
        <v>0</v>
      </c>
      <c r="K200" s="192" t="s">
        <v>149</v>
      </c>
      <c r="L200" s="59"/>
      <c r="M200" s="197" t="s">
        <v>34</v>
      </c>
      <c r="N200" s="238" t="s">
        <v>48</v>
      </c>
      <c r="O200" s="239"/>
      <c r="P200" s="240">
        <f>O200*H200</f>
        <v>0</v>
      </c>
      <c r="Q200" s="240">
        <v>0</v>
      </c>
      <c r="R200" s="240">
        <f>Q200*H200</f>
        <v>0</v>
      </c>
      <c r="S200" s="240">
        <v>0</v>
      </c>
      <c r="T200" s="241">
        <f>S200*H200</f>
        <v>0</v>
      </c>
      <c r="AR200" s="22" t="s">
        <v>224</v>
      </c>
      <c r="AT200" s="22" t="s">
        <v>145</v>
      </c>
      <c r="AU200" s="22" t="s">
        <v>86</v>
      </c>
      <c r="AY200" s="22" t="s">
        <v>143</v>
      </c>
      <c r="BE200" s="201">
        <f>IF(N200="základní",J200,0)</f>
        <v>0</v>
      </c>
      <c r="BF200" s="201">
        <f>IF(N200="snížená",J200,0)</f>
        <v>0</v>
      </c>
      <c r="BG200" s="201">
        <f>IF(N200="zákl. přenesená",J200,0)</f>
        <v>0</v>
      </c>
      <c r="BH200" s="201">
        <f>IF(N200="sníž. přenesená",J200,0)</f>
        <v>0</v>
      </c>
      <c r="BI200" s="201">
        <f>IF(N200="nulová",J200,0)</f>
        <v>0</v>
      </c>
      <c r="BJ200" s="22" t="s">
        <v>25</v>
      </c>
      <c r="BK200" s="201">
        <f>ROUND(I200*H200,2)</f>
        <v>0</v>
      </c>
      <c r="BL200" s="22" t="s">
        <v>224</v>
      </c>
      <c r="BM200" s="22" t="s">
        <v>1166</v>
      </c>
    </row>
    <row r="201" spans="2:65" s="1" customFormat="1" ht="6.95" customHeight="1">
      <c r="B201" s="54"/>
      <c r="C201" s="55"/>
      <c r="D201" s="55"/>
      <c r="E201" s="55"/>
      <c r="F201" s="55"/>
      <c r="G201" s="55"/>
      <c r="H201" s="55"/>
      <c r="I201" s="137"/>
      <c r="J201" s="55"/>
      <c r="K201" s="55"/>
      <c r="L201" s="59"/>
    </row>
  </sheetData>
  <sheetProtection algorithmName="SHA-512" hashValue="S0j6wRs7AF76STK35iZV7nFcmJhpm3zoyWShMe881Ggl6pFtPJSZQ1DLEnr+QoFPcyeXoLC/nwv0LXkDOW5y4g==" saltValue="mhK63N7pfaMsDRzo3cZCEsfUCXVdoC1GpQ2RaPb6TE01DduPfbxyhzJo8KYC12OMFwf2eAMbHRmbOheFPFn1WQ==" spinCount="100000" sheet="1" objects="1" scenarios="1" formatColumns="0" formatRows="0" autoFilter="0"/>
  <autoFilter ref="C86:K200"/>
  <mergeCells count="10">
    <mergeCell ref="J51:J52"/>
    <mergeCell ref="E77:H77"/>
    <mergeCell ref="E79:H79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15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0"/>
      <c r="C1" s="110"/>
      <c r="D1" s="111" t="s">
        <v>1</v>
      </c>
      <c r="E1" s="110"/>
      <c r="F1" s="112" t="s">
        <v>102</v>
      </c>
      <c r="G1" s="367" t="s">
        <v>103</v>
      </c>
      <c r="H1" s="367"/>
      <c r="I1" s="113"/>
      <c r="J1" s="112" t="s">
        <v>104</v>
      </c>
      <c r="K1" s="111" t="s">
        <v>105</v>
      </c>
      <c r="L1" s="112" t="s">
        <v>106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AT2" s="22" t="s">
        <v>101</v>
      </c>
    </row>
    <row r="3" spans="1:70" ht="6.95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86</v>
      </c>
    </row>
    <row r="4" spans="1:70" ht="36.950000000000003" customHeight="1">
      <c r="B4" s="26"/>
      <c r="C4" s="27"/>
      <c r="D4" s="28" t="s">
        <v>107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16.5" customHeight="1">
      <c r="B7" s="26"/>
      <c r="C7" s="27"/>
      <c r="D7" s="27"/>
      <c r="E7" s="359" t="str">
        <f>'Rekapitulace stavby'!K6</f>
        <v>Park u Hvězdárny Mikuláše Koperníka v Třinci - Hvězdárna</v>
      </c>
      <c r="F7" s="360"/>
      <c r="G7" s="360"/>
      <c r="H7" s="360"/>
      <c r="I7" s="115"/>
      <c r="J7" s="27"/>
      <c r="K7" s="29"/>
    </row>
    <row r="8" spans="1:70" s="1" customFormat="1">
      <c r="B8" s="39"/>
      <c r="C8" s="40"/>
      <c r="D8" s="35" t="s">
        <v>108</v>
      </c>
      <c r="E8" s="40"/>
      <c r="F8" s="40"/>
      <c r="G8" s="40"/>
      <c r="H8" s="40"/>
      <c r="I8" s="116"/>
      <c r="J8" s="40"/>
      <c r="K8" s="43"/>
    </row>
    <row r="9" spans="1:70" s="1" customFormat="1" ht="36.950000000000003" customHeight="1">
      <c r="B9" s="39"/>
      <c r="C9" s="40"/>
      <c r="D9" s="40"/>
      <c r="E9" s="361" t="s">
        <v>125</v>
      </c>
      <c r="F9" s="362"/>
      <c r="G9" s="362"/>
      <c r="H9" s="362"/>
      <c r="I9" s="116"/>
      <c r="J9" s="40"/>
      <c r="K9" s="43"/>
    </row>
    <row r="10" spans="1:70" s="1" customFormat="1" ht="13.5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5" customHeight="1">
      <c r="B11" s="39"/>
      <c r="C11" s="40"/>
      <c r="D11" s="35" t="s">
        <v>21</v>
      </c>
      <c r="E11" s="40"/>
      <c r="F11" s="33" t="s">
        <v>22</v>
      </c>
      <c r="G11" s="40"/>
      <c r="H11" s="40"/>
      <c r="I11" s="117" t="s">
        <v>23</v>
      </c>
      <c r="J11" s="33" t="s">
        <v>34</v>
      </c>
      <c r="K11" s="43"/>
    </row>
    <row r="12" spans="1:70" s="1" customFormat="1" ht="14.45" customHeight="1">
      <c r="B12" s="39"/>
      <c r="C12" s="40"/>
      <c r="D12" s="35" t="s">
        <v>26</v>
      </c>
      <c r="E12" s="40"/>
      <c r="F12" s="33" t="s">
        <v>27</v>
      </c>
      <c r="G12" s="40"/>
      <c r="H12" s="40"/>
      <c r="I12" s="117" t="s">
        <v>28</v>
      </c>
      <c r="J12" s="118" t="str">
        <f>'Rekapitulace stavby'!AN8</f>
        <v>28. 2. 2017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5" customHeight="1">
      <c r="B14" s="39"/>
      <c r="C14" s="40"/>
      <c r="D14" s="35" t="s">
        <v>32</v>
      </c>
      <c r="E14" s="40"/>
      <c r="F14" s="40"/>
      <c r="G14" s="40"/>
      <c r="H14" s="40"/>
      <c r="I14" s="117" t="s">
        <v>33</v>
      </c>
      <c r="J14" s="33" t="s">
        <v>34</v>
      </c>
      <c r="K14" s="43"/>
    </row>
    <row r="15" spans="1:70" s="1" customFormat="1" ht="18" customHeight="1">
      <c r="B15" s="39"/>
      <c r="C15" s="40"/>
      <c r="D15" s="40"/>
      <c r="E15" s="33" t="s">
        <v>35</v>
      </c>
      <c r="F15" s="40"/>
      <c r="G15" s="40"/>
      <c r="H15" s="40"/>
      <c r="I15" s="117" t="s">
        <v>36</v>
      </c>
      <c r="J15" s="33" t="s">
        <v>34</v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5" customHeight="1">
      <c r="B17" s="39"/>
      <c r="C17" s="40"/>
      <c r="D17" s="35" t="s">
        <v>37</v>
      </c>
      <c r="E17" s="40"/>
      <c r="F17" s="40"/>
      <c r="G17" s="40"/>
      <c r="H17" s="40"/>
      <c r="I17" s="117" t="s">
        <v>33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36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5" customHeight="1">
      <c r="B20" s="39"/>
      <c r="C20" s="40"/>
      <c r="D20" s="35" t="s">
        <v>39</v>
      </c>
      <c r="E20" s="40"/>
      <c r="F20" s="40"/>
      <c r="G20" s="40"/>
      <c r="H20" s="40"/>
      <c r="I20" s="117" t="s">
        <v>33</v>
      </c>
      <c r="J20" s="33" t="str">
        <f>IF('Rekapitulace stavby'!AN16="","",'Rekapitulace stavby'!AN16)</f>
        <v/>
      </c>
      <c r="K20" s="43"/>
    </row>
    <row r="21" spans="2:11" s="1" customFormat="1" ht="18" customHeight="1">
      <c r="B21" s="39"/>
      <c r="C21" s="40"/>
      <c r="D21" s="40"/>
      <c r="E21" s="33" t="str">
        <f>IF('Rekapitulace stavby'!E17="","",'Rekapitulace stavby'!E17)</f>
        <v xml:space="preserve"> </v>
      </c>
      <c r="F21" s="40"/>
      <c r="G21" s="40"/>
      <c r="H21" s="40"/>
      <c r="I21" s="117" t="s">
        <v>36</v>
      </c>
      <c r="J21" s="33" t="str">
        <f>IF('Rekapitulace stavby'!AN17="","",'Rekapitulace stavby'!AN17)</f>
        <v/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5" customHeight="1">
      <c r="B23" s="39"/>
      <c r="C23" s="40"/>
      <c r="D23" s="35" t="s">
        <v>42</v>
      </c>
      <c r="E23" s="40"/>
      <c r="F23" s="40"/>
      <c r="G23" s="40"/>
      <c r="H23" s="40"/>
      <c r="I23" s="116"/>
      <c r="J23" s="40"/>
      <c r="K23" s="43"/>
    </row>
    <row r="24" spans="2:11" s="6" customFormat="1" ht="16.5" customHeight="1">
      <c r="B24" s="119"/>
      <c r="C24" s="120"/>
      <c r="D24" s="120"/>
      <c r="E24" s="328" t="s">
        <v>34</v>
      </c>
      <c r="F24" s="328"/>
      <c r="G24" s="328"/>
      <c r="H24" s="328"/>
      <c r="I24" s="121"/>
      <c r="J24" s="120"/>
      <c r="K24" s="122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>
      <c r="B27" s="39"/>
      <c r="C27" s="40"/>
      <c r="D27" s="125" t="s">
        <v>43</v>
      </c>
      <c r="E27" s="40"/>
      <c r="F27" s="40"/>
      <c r="G27" s="40"/>
      <c r="H27" s="40"/>
      <c r="I27" s="116"/>
      <c r="J27" s="126">
        <f>ROUND(J83,2)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5" customHeight="1">
      <c r="B29" s="39"/>
      <c r="C29" s="40"/>
      <c r="D29" s="40"/>
      <c r="E29" s="40"/>
      <c r="F29" s="44" t="s">
        <v>45</v>
      </c>
      <c r="G29" s="40"/>
      <c r="H29" s="40"/>
      <c r="I29" s="127" t="s">
        <v>44</v>
      </c>
      <c r="J29" s="44" t="s">
        <v>46</v>
      </c>
      <c r="K29" s="43"/>
    </row>
    <row r="30" spans="2:11" s="1" customFormat="1" ht="14.45" customHeight="1">
      <c r="B30" s="39"/>
      <c r="C30" s="40"/>
      <c r="D30" s="47" t="s">
        <v>47</v>
      </c>
      <c r="E30" s="47" t="s">
        <v>48</v>
      </c>
      <c r="F30" s="128">
        <f>ROUND(SUM(BE83:BE114), 2)</f>
        <v>0</v>
      </c>
      <c r="G30" s="40"/>
      <c r="H30" s="40"/>
      <c r="I30" s="129">
        <v>0.21</v>
      </c>
      <c r="J30" s="128">
        <f>ROUND(ROUND((SUM(BE83:BE114)),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49</v>
      </c>
      <c r="F31" s="128">
        <f>ROUND(SUM(BF83:BF114), 2)</f>
        <v>0</v>
      </c>
      <c r="G31" s="40"/>
      <c r="H31" s="40"/>
      <c r="I31" s="129">
        <v>0.15</v>
      </c>
      <c r="J31" s="128">
        <f>ROUND(ROUND((SUM(BF83:BF114)),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50</v>
      </c>
      <c r="F32" s="128">
        <f>ROUND(SUM(BG83:BG114),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51</v>
      </c>
      <c r="F33" s="128">
        <f>ROUND(SUM(BH83:BH114),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52</v>
      </c>
      <c r="F34" s="128">
        <f>ROUND(SUM(BI83:BI114),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>
      <c r="B36" s="39"/>
      <c r="C36" s="130"/>
      <c r="D36" s="131" t="s">
        <v>53</v>
      </c>
      <c r="E36" s="77"/>
      <c r="F36" s="77"/>
      <c r="G36" s="132" t="s">
        <v>54</v>
      </c>
      <c r="H36" s="133" t="s">
        <v>55</v>
      </c>
      <c r="I36" s="134"/>
      <c r="J36" s="135">
        <f>SUM(J27:J34)</f>
        <v>0</v>
      </c>
      <c r="K36" s="136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9"/>
      <c r="C42" s="28" t="s">
        <v>111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16.5" customHeight="1">
      <c r="B45" s="39"/>
      <c r="C45" s="40"/>
      <c r="D45" s="40"/>
      <c r="E45" s="359" t="str">
        <f>E7</f>
        <v>Park u Hvězdárny Mikuláše Koperníka v Třinci - Hvězdárna</v>
      </c>
      <c r="F45" s="360"/>
      <c r="G45" s="360"/>
      <c r="H45" s="360"/>
      <c r="I45" s="116"/>
      <c r="J45" s="40"/>
      <c r="K45" s="43"/>
    </row>
    <row r="46" spans="2:11" s="1" customFormat="1" ht="14.45" customHeight="1">
      <c r="B46" s="39"/>
      <c r="C46" s="35" t="s">
        <v>108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17.25" customHeight="1">
      <c r="B47" s="39"/>
      <c r="C47" s="40"/>
      <c r="D47" s="40"/>
      <c r="E47" s="361" t="str">
        <f>E9</f>
        <v>VRN - Vedlejší rozpočtové náklady</v>
      </c>
      <c r="F47" s="362"/>
      <c r="G47" s="362"/>
      <c r="H47" s="362"/>
      <c r="I47" s="116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>
      <c r="B49" s="39"/>
      <c r="C49" s="35" t="s">
        <v>26</v>
      </c>
      <c r="D49" s="40"/>
      <c r="E49" s="40"/>
      <c r="F49" s="33" t="str">
        <f>F12</f>
        <v>Obec Třinec</v>
      </c>
      <c r="G49" s="40"/>
      <c r="H49" s="40"/>
      <c r="I49" s="117" t="s">
        <v>28</v>
      </c>
      <c r="J49" s="118" t="str">
        <f>IF(J12="","",J12)</f>
        <v>28. 2. 2017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>
      <c r="B51" s="39"/>
      <c r="C51" s="35" t="s">
        <v>32</v>
      </c>
      <c r="D51" s="40"/>
      <c r="E51" s="40"/>
      <c r="F51" s="33" t="str">
        <f>E15</f>
        <v>Město Třinec, Jablunkovská 160, 739 61 Třinec</v>
      </c>
      <c r="G51" s="40"/>
      <c r="H51" s="40"/>
      <c r="I51" s="117" t="s">
        <v>39</v>
      </c>
      <c r="J51" s="328" t="str">
        <f>E21</f>
        <v xml:space="preserve"> </v>
      </c>
      <c r="K51" s="43"/>
    </row>
    <row r="52" spans="2:47" s="1" customFormat="1" ht="14.45" customHeight="1">
      <c r="B52" s="39"/>
      <c r="C52" s="35" t="s">
        <v>37</v>
      </c>
      <c r="D52" s="40"/>
      <c r="E52" s="40"/>
      <c r="F52" s="33" t="str">
        <f>IF(E18="","",E18)</f>
        <v/>
      </c>
      <c r="G52" s="40"/>
      <c r="H52" s="40"/>
      <c r="I52" s="116"/>
      <c r="J52" s="363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>
      <c r="B54" s="39"/>
      <c r="C54" s="142" t="s">
        <v>112</v>
      </c>
      <c r="D54" s="130"/>
      <c r="E54" s="130"/>
      <c r="F54" s="130"/>
      <c r="G54" s="130"/>
      <c r="H54" s="130"/>
      <c r="I54" s="143"/>
      <c r="J54" s="144" t="s">
        <v>113</v>
      </c>
      <c r="K54" s="145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>
      <c r="B56" s="39"/>
      <c r="C56" s="146" t="s">
        <v>114</v>
      </c>
      <c r="D56" s="40"/>
      <c r="E56" s="40"/>
      <c r="F56" s="40"/>
      <c r="G56" s="40"/>
      <c r="H56" s="40"/>
      <c r="I56" s="116"/>
      <c r="J56" s="126">
        <f>J83</f>
        <v>0</v>
      </c>
      <c r="K56" s="43"/>
      <c r="AU56" s="22" t="s">
        <v>115</v>
      </c>
    </row>
    <row r="57" spans="2:47" s="7" customFormat="1" ht="24.95" customHeight="1">
      <c r="B57" s="147"/>
      <c r="C57" s="148"/>
      <c r="D57" s="149" t="s">
        <v>116</v>
      </c>
      <c r="E57" s="150"/>
      <c r="F57" s="150"/>
      <c r="G57" s="150"/>
      <c r="H57" s="150"/>
      <c r="I57" s="151"/>
      <c r="J57" s="152">
        <f>J84</f>
        <v>0</v>
      </c>
      <c r="K57" s="153"/>
    </row>
    <row r="58" spans="2:47" s="8" customFormat="1" ht="19.899999999999999" customHeight="1">
      <c r="B58" s="154"/>
      <c r="C58" s="155"/>
      <c r="D58" s="156" t="s">
        <v>117</v>
      </c>
      <c r="E58" s="157"/>
      <c r="F58" s="157"/>
      <c r="G58" s="157"/>
      <c r="H58" s="157"/>
      <c r="I58" s="158"/>
      <c r="J58" s="159">
        <f>J85</f>
        <v>0</v>
      </c>
      <c r="K58" s="160"/>
    </row>
    <row r="59" spans="2:47" s="7" customFormat="1" ht="24.95" customHeight="1">
      <c r="B59" s="147"/>
      <c r="C59" s="148"/>
      <c r="D59" s="149" t="s">
        <v>125</v>
      </c>
      <c r="E59" s="150"/>
      <c r="F59" s="150"/>
      <c r="G59" s="150"/>
      <c r="H59" s="150"/>
      <c r="I59" s="151"/>
      <c r="J59" s="152">
        <f>J95</f>
        <v>0</v>
      </c>
      <c r="K59" s="153"/>
    </row>
    <row r="60" spans="2:47" s="8" customFormat="1" ht="19.899999999999999" customHeight="1">
      <c r="B60" s="154"/>
      <c r="C60" s="155"/>
      <c r="D60" s="156" t="s">
        <v>126</v>
      </c>
      <c r="E60" s="157"/>
      <c r="F60" s="157"/>
      <c r="G60" s="157"/>
      <c r="H60" s="157"/>
      <c r="I60" s="158"/>
      <c r="J60" s="159">
        <f>J96</f>
        <v>0</v>
      </c>
      <c r="K60" s="160"/>
    </row>
    <row r="61" spans="2:47" s="8" customFormat="1" ht="19.899999999999999" customHeight="1">
      <c r="B61" s="154"/>
      <c r="C61" s="155"/>
      <c r="D61" s="156" t="s">
        <v>1167</v>
      </c>
      <c r="E61" s="157"/>
      <c r="F61" s="157"/>
      <c r="G61" s="157"/>
      <c r="H61" s="157"/>
      <c r="I61" s="158"/>
      <c r="J61" s="159">
        <f>J99</f>
        <v>0</v>
      </c>
      <c r="K61" s="160"/>
    </row>
    <row r="62" spans="2:47" s="8" customFormat="1" ht="19.899999999999999" customHeight="1">
      <c r="B62" s="154"/>
      <c r="C62" s="155"/>
      <c r="D62" s="156" t="s">
        <v>1168</v>
      </c>
      <c r="E62" s="157"/>
      <c r="F62" s="157"/>
      <c r="G62" s="157"/>
      <c r="H62" s="157"/>
      <c r="I62" s="158"/>
      <c r="J62" s="159">
        <f>J111</f>
        <v>0</v>
      </c>
      <c r="K62" s="160"/>
    </row>
    <row r="63" spans="2:47" s="8" customFormat="1" ht="19.899999999999999" customHeight="1">
      <c r="B63" s="154"/>
      <c r="C63" s="155"/>
      <c r="D63" s="156" t="s">
        <v>1169</v>
      </c>
      <c r="E63" s="157"/>
      <c r="F63" s="157"/>
      <c r="G63" s="157"/>
      <c r="H63" s="157"/>
      <c r="I63" s="158"/>
      <c r="J63" s="159">
        <f>J113</f>
        <v>0</v>
      </c>
      <c r="K63" s="160"/>
    </row>
    <row r="64" spans="2:47" s="1" customFormat="1" ht="21.75" customHeight="1">
      <c r="B64" s="39"/>
      <c r="C64" s="40"/>
      <c r="D64" s="40"/>
      <c r="E64" s="40"/>
      <c r="F64" s="40"/>
      <c r="G64" s="40"/>
      <c r="H64" s="40"/>
      <c r="I64" s="116"/>
      <c r="J64" s="40"/>
      <c r="K64" s="43"/>
    </row>
    <row r="65" spans="2:12" s="1" customFormat="1" ht="6.95" customHeight="1">
      <c r="B65" s="54"/>
      <c r="C65" s="55"/>
      <c r="D65" s="55"/>
      <c r="E65" s="55"/>
      <c r="F65" s="55"/>
      <c r="G65" s="55"/>
      <c r="H65" s="55"/>
      <c r="I65" s="137"/>
      <c r="J65" s="55"/>
      <c r="K65" s="56"/>
    </row>
    <row r="69" spans="2:12" s="1" customFormat="1" ht="6.95" customHeight="1">
      <c r="B69" s="57"/>
      <c r="C69" s="58"/>
      <c r="D69" s="58"/>
      <c r="E69" s="58"/>
      <c r="F69" s="58"/>
      <c r="G69" s="58"/>
      <c r="H69" s="58"/>
      <c r="I69" s="140"/>
      <c r="J69" s="58"/>
      <c r="K69" s="58"/>
      <c r="L69" s="59"/>
    </row>
    <row r="70" spans="2:12" s="1" customFormat="1" ht="36.950000000000003" customHeight="1">
      <c r="B70" s="39"/>
      <c r="C70" s="60" t="s">
        <v>127</v>
      </c>
      <c r="D70" s="61"/>
      <c r="E70" s="61"/>
      <c r="F70" s="61"/>
      <c r="G70" s="61"/>
      <c r="H70" s="61"/>
      <c r="I70" s="161"/>
      <c r="J70" s="61"/>
      <c r="K70" s="61"/>
      <c r="L70" s="59"/>
    </row>
    <row r="71" spans="2:12" s="1" customFormat="1" ht="6.95" customHeight="1">
      <c r="B71" s="39"/>
      <c r="C71" s="61"/>
      <c r="D71" s="61"/>
      <c r="E71" s="61"/>
      <c r="F71" s="61"/>
      <c r="G71" s="61"/>
      <c r="H71" s="61"/>
      <c r="I71" s="161"/>
      <c r="J71" s="61"/>
      <c r="K71" s="61"/>
      <c r="L71" s="59"/>
    </row>
    <row r="72" spans="2:12" s="1" customFormat="1" ht="14.45" customHeight="1">
      <c r="B72" s="39"/>
      <c r="C72" s="63" t="s">
        <v>18</v>
      </c>
      <c r="D72" s="61"/>
      <c r="E72" s="61"/>
      <c r="F72" s="61"/>
      <c r="G72" s="61"/>
      <c r="H72" s="61"/>
      <c r="I72" s="161"/>
      <c r="J72" s="61"/>
      <c r="K72" s="61"/>
      <c r="L72" s="59"/>
    </row>
    <row r="73" spans="2:12" s="1" customFormat="1" ht="16.5" customHeight="1">
      <c r="B73" s="39"/>
      <c r="C73" s="61"/>
      <c r="D73" s="61"/>
      <c r="E73" s="364" t="str">
        <f>E7</f>
        <v>Park u Hvězdárny Mikuláše Koperníka v Třinci - Hvězdárna</v>
      </c>
      <c r="F73" s="365"/>
      <c r="G73" s="365"/>
      <c r="H73" s="365"/>
      <c r="I73" s="161"/>
      <c r="J73" s="61"/>
      <c r="K73" s="61"/>
      <c r="L73" s="59"/>
    </row>
    <row r="74" spans="2:12" s="1" customFormat="1" ht="14.45" customHeight="1">
      <c r="B74" s="39"/>
      <c r="C74" s="63" t="s">
        <v>108</v>
      </c>
      <c r="D74" s="61"/>
      <c r="E74" s="61"/>
      <c r="F74" s="61"/>
      <c r="G74" s="61"/>
      <c r="H74" s="61"/>
      <c r="I74" s="161"/>
      <c r="J74" s="61"/>
      <c r="K74" s="61"/>
      <c r="L74" s="59"/>
    </row>
    <row r="75" spans="2:12" s="1" customFormat="1" ht="17.25" customHeight="1">
      <c r="B75" s="39"/>
      <c r="C75" s="61"/>
      <c r="D75" s="61"/>
      <c r="E75" s="339" t="str">
        <f>E9</f>
        <v>VRN - Vedlejší rozpočtové náklady</v>
      </c>
      <c r="F75" s="366"/>
      <c r="G75" s="366"/>
      <c r="H75" s="366"/>
      <c r="I75" s="161"/>
      <c r="J75" s="61"/>
      <c r="K75" s="61"/>
      <c r="L75" s="59"/>
    </row>
    <row r="76" spans="2:12" s="1" customFormat="1" ht="6.95" customHeight="1">
      <c r="B76" s="39"/>
      <c r="C76" s="61"/>
      <c r="D76" s="61"/>
      <c r="E76" s="61"/>
      <c r="F76" s="61"/>
      <c r="G76" s="61"/>
      <c r="H76" s="61"/>
      <c r="I76" s="161"/>
      <c r="J76" s="61"/>
      <c r="K76" s="61"/>
      <c r="L76" s="59"/>
    </row>
    <row r="77" spans="2:12" s="1" customFormat="1" ht="18" customHeight="1">
      <c r="B77" s="39"/>
      <c r="C77" s="63" t="s">
        <v>26</v>
      </c>
      <c r="D77" s="61"/>
      <c r="E77" s="61"/>
      <c r="F77" s="162" t="str">
        <f>F12</f>
        <v>Obec Třinec</v>
      </c>
      <c r="G77" s="61"/>
      <c r="H77" s="61"/>
      <c r="I77" s="163" t="s">
        <v>28</v>
      </c>
      <c r="J77" s="71" t="str">
        <f>IF(J12="","",J12)</f>
        <v>28. 2. 2017</v>
      </c>
      <c r="K77" s="61"/>
      <c r="L77" s="59"/>
    </row>
    <row r="78" spans="2:12" s="1" customFormat="1" ht="6.95" customHeight="1">
      <c r="B78" s="39"/>
      <c r="C78" s="61"/>
      <c r="D78" s="61"/>
      <c r="E78" s="61"/>
      <c r="F78" s="61"/>
      <c r="G78" s="61"/>
      <c r="H78" s="61"/>
      <c r="I78" s="161"/>
      <c r="J78" s="61"/>
      <c r="K78" s="61"/>
      <c r="L78" s="59"/>
    </row>
    <row r="79" spans="2:12" s="1" customFormat="1">
      <c r="B79" s="39"/>
      <c r="C79" s="63" t="s">
        <v>32</v>
      </c>
      <c r="D79" s="61"/>
      <c r="E79" s="61"/>
      <c r="F79" s="162" t="str">
        <f>E15</f>
        <v>Město Třinec, Jablunkovská 160, 739 61 Třinec</v>
      </c>
      <c r="G79" s="61"/>
      <c r="H79" s="61"/>
      <c r="I79" s="163" t="s">
        <v>39</v>
      </c>
      <c r="J79" s="162" t="str">
        <f>E21</f>
        <v xml:space="preserve"> </v>
      </c>
      <c r="K79" s="61"/>
      <c r="L79" s="59"/>
    </row>
    <row r="80" spans="2:12" s="1" customFormat="1" ht="14.45" customHeight="1">
      <c r="B80" s="39"/>
      <c r="C80" s="63" t="s">
        <v>37</v>
      </c>
      <c r="D80" s="61"/>
      <c r="E80" s="61"/>
      <c r="F80" s="162" t="str">
        <f>IF(E18="","",E18)</f>
        <v/>
      </c>
      <c r="G80" s="61"/>
      <c r="H80" s="61"/>
      <c r="I80" s="161"/>
      <c r="J80" s="61"/>
      <c r="K80" s="61"/>
      <c r="L80" s="59"/>
    </row>
    <row r="81" spans="2:65" s="1" customFormat="1" ht="10.35" customHeight="1">
      <c r="B81" s="39"/>
      <c r="C81" s="61"/>
      <c r="D81" s="61"/>
      <c r="E81" s="61"/>
      <c r="F81" s="61"/>
      <c r="G81" s="61"/>
      <c r="H81" s="61"/>
      <c r="I81" s="161"/>
      <c r="J81" s="61"/>
      <c r="K81" s="61"/>
      <c r="L81" s="59"/>
    </row>
    <row r="82" spans="2:65" s="9" customFormat="1" ht="29.25" customHeight="1">
      <c r="B82" s="164"/>
      <c r="C82" s="165" t="s">
        <v>128</v>
      </c>
      <c r="D82" s="166" t="s">
        <v>62</v>
      </c>
      <c r="E82" s="166" t="s">
        <v>58</v>
      </c>
      <c r="F82" s="166" t="s">
        <v>129</v>
      </c>
      <c r="G82" s="166" t="s">
        <v>130</v>
      </c>
      <c r="H82" s="166" t="s">
        <v>131</v>
      </c>
      <c r="I82" s="167" t="s">
        <v>132</v>
      </c>
      <c r="J82" s="166" t="s">
        <v>113</v>
      </c>
      <c r="K82" s="168" t="s">
        <v>133</v>
      </c>
      <c r="L82" s="169"/>
      <c r="M82" s="79" t="s">
        <v>134</v>
      </c>
      <c r="N82" s="80" t="s">
        <v>47</v>
      </c>
      <c r="O82" s="80" t="s">
        <v>135</v>
      </c>
      <c r="P82" s="80" t="s">
        <v>136</v>
      </c>
      <c r="Q82" s="80" t="s">
        <v>137</v>
      </c>
      <c r="R82" s="80" t="s">
        <v>138</v>
      </c>
      <c r="S82" s="80" t="s">
        <v>139</v>
      </c>
      <c r="T82" s="81" t="s">
        <v>140</v>
      </c>
    </row>
    <row r="83" spans="2:65" s="1" customFormat="1" ht="29.25" customHeight="1">
      <c r="B83" s="39"/>
      <c r="C83" s="85" t="s">
        <v>114</v>
      </c>
      <c r="D83" s="61"/>
      <c r="E83" s="61"/>
      <c r="F83" s="61"/>
      <c r="G83" s="61"/>
      <c r="H83" s="61"/>
      <c r="I83" s="161"/>
      <c r="J83" s="170">
        <f>BK83</f>
        <v>0</v>
      </c>
      <c r="K83" s="61"/>
      <c r="L83" s="59"/>
      <c r="M83" s="82"/>
      <c r="N83" s="83"/>
      <c r="O83" s="83"/>
      <c r="P83" s="171">
        <f>P84+P95</f>
        <v>0</v>
      </c>
      <c r="Q83" s="83"/>
      <c r="R83" s="171">
        <f>R84+R95</f>
        <v>1.1268</v>
      </c>
      <c r="S83" s="83"/>
      <c r="T83" s="172">
        <f>T84+T95</f>
        <v>0</v>
      </c>
      <c r="AT83" s="22" t="s">
        <v>76</v>
      </c>
      <c r="AU83" s="22" t="s">
        <v>115</v>
      </c>
      <c r="BK83" s="173">
        <f>BK84+BK95</f>
        <v>0</v>
      </c>
    </row>
    <row r="84" spans="2:65" s="10" customFormat="1" ht="37.35" customHeight="1">
      <c r="B84" s="174"/>
      <c r="C84" s="175"/>
      <c r="D84" s="176" t="s">
        <v>76</v>
      </c>
      <c r="E84" s="177" t="s">
        <v>141</v>
      </c>
      <c r="F84" s="177" t="s">
        <v>142</v>
      </c>
      <c r="G84" s="175"/>
      <c r="H84" s="175"/>
      <c r="I84" s="178"/>
      <c r="J84" s="179">
        <f>BK84</f>
        <v>0</v>
      </c>
      <c r="K84" s="175"/>
      <c r="L84" s="180"/>
      <c r="M84" s="181"/>
      <c r="N84" s="182"/>
      <c r="O84" s="182"/>
      <c r="P84" s="183">
        <f>P85</f>
        <v>0</v>
      </c>
      <c r="Q84" s="182"/>
      <c r="R84" s="183">
        <f>R85</f>
        <v>1.1268</v>
      </c>
      <c r="S84" s="182"/>
      <c r="T84" s="184">
        <f>T85</f>
        <v>0</v>
      </c>
      <c r="AR84" s="185" t="s">
        <v>25</v>
      </c>
      <c r="AT84" s="186" t="s">
        <v>76</v>
      </c>
      <c r="AU84" s="186" t="s">
        <v>77</v>
      </c>
      <c r="AY84" s="185" t="s">
        <v>143</v>
      </c>
      <c r="BK84" s="187">
        <f>BK85</f>
        <v>0</v>
      </c>
    </row>
    <row r="85" spans="2:65" s="10" customFormat="1" ht="19.899999999999999" customHeight="1">
      <c r="B85" s="174"/>
      <c r="C85" s="175"/>
      <c r="D85" s="176" t="s">
        <v>76</v>
      </c>
      <c r="E85" s="188" t="s">
        <v>25</v>
      </c>
      <c r="F85" s="188" t="s">
        <v>144</v>
      </c>
      <c r="G85" s="175"/>
      <c r="H85" s="175"/>
      <c r="I85" s="178"/>
      <c r="J85" s="189">
        <f>BK85</f>
        <v>0</v>
      </c>
      <c r="K85" s="175"/>
      <c r="L85" s="180"/>
      <c r="M85" s="181"/>
      <c r="N85" s="182"/>
      <c r="O85" s="182"/>
      <c r="P85" s="183">
        <f>SUM(P86:P94)</f>
        <v>0</v>
      </c>
      <c r="Q85" s="182"/>
      <c r="R85" s="183">
        <f>SUM(R86:R94)</f>
        <v>1.1268</v>
      </c>
      <c r="S85" s="182"/>
      <c r="T85" s="184">
        <f>SUM(T86:T94)</f>
        <v>0</v>
      </c>
      <c r="AR85" s="185" t="s">
        <v>25</v>
      </c>
      <c r="AT85" s="186" t="s">
        <v>76</v>
      </c>
      <c r="AU85" s="186" t="s">
        <v>25</v>
      </c>
      <c r="AY85" s="185" t="s">
        <v>143</v>
      </c>
      <c r="BK85" s="187">
        <f>SUM(BK86:BK94)</f>
        <v>0</v>
      </c>
    </row>
    <row r="86" spans="2:65" s="1" customFormat="1" ht="16.5" customHeight="1">
      <c r="B86" s="39"/>
      <c r="C86" s="190" t="s">
        <v>25</v>
      </c>
      <c r="D86" s="190" t="s">
        <v>145</v>
      </c>
      <c r="E86" s="191" t="s">
        <v>1170</v>
      </c>
      <c r="F86" s="192" t="s">
        <v>1171</v>
      </c>
      <c r="G86" s="193" t="s">
        <v>148</v>
      </c>
      <c r="H86" s="194">
        <v>42</v>
      </c>
      <c r="I86" s="195"/>
      <c r="J86" s="196">
        <f>ROUND(I86*H86,2)</f>
        <v>0</v>
      </c>
      <c r="K86" s="192" t="s">
        <v>149</v>
      </c>
      <c r="L86" s="59"/>
      <c r="M86" s="197" t="s">
        <v>34</v>
      </c>
      <c r="N86" s="198" t="s">
        <v>48</v>
      </c>
      <c r="O86" s="40"/>
      <c r="P86" s="199">
        <f>O86*H86</f>
        <v>0</v>
      </c>
      <c r="Q86" s="199">
        <v>9.4000000000000004E-3</v>
      </c>
      <c r="R86" s="199">
        <f>Q86*H86</f>
        <v>0.39480000000000004</v>
      </c>
      <c r="S86" s="199">
        <v>0</v>
      </c>
      <c r="T86" s="200">
        <f>S86*H86</f>
        <v>0</v>
      </c>
      <c r="AR86" s="22" t="s">
        <v>150</v>
      </c>
      <c r="AT86" s="22" t="s">
        <v>145</v>
      </c>
      <c r="AU86" s="22" t="s">
        <v>86</v>
      </c>
      <c r="AY86" s="22" t="s">
        <v>143</v>
      </c>
      <c r="BE86" s="201">
        <f>IF(N86="základní",J86,0)</f>
        <v>0</v>
      </c>
      <c r="BF86" s="201">
        <f>IF(N86="snížená",J86,0)</f>
        <v>0</v>
      </c>
      <c r="BG86" s="201">
        <f>IF(N86="zákl. přenesená",J86,0)</f>
        <v>0</v>
      </c>
      <c r="BH86" s="201">
        <f>IF(N86="sníž. přenesená",J86,0)</f>
        <v>0</v>
      </c>
      <c r="BI86" s="201">
        <f>IF(N86="nulová",J86,0)</f>
        <v>0</v>
      </c>
      <c r="BJ86" s="22" t="s">
        <v>25</v>
      </c>
      <c r="BK86" s="201">
        <f>ROUND(I86*H86,2)</f>
        <v>0</v>
      </c>
      <c r="BL86" s="22" t="s">
        <v>150</v>
      </c>
      <c r="BM86" s="22" t="s">
        <v>1172</v>
      </c>
    </row>
    <row r="87" spans="2:65" s="11" customFormat="1" ht="13.5">
      <c r="B87" s="202"/>
      <c r="C87" s="203"/>
      <c r="D87" s="204" t="s">
        <v>152</v>
      </c>
      <c r="E87" s="205" t="s">
        <v>34</v>
      </c>
      <c r="F87" s="206" t="s">
        <v>1173</v>
      </c>
      <c r="G87" s="203"/>
      <c r="H87" s="207">
        <v>42</v>
      </c>
      <c r="I87" s="208"/>
      <c r="J87" s="203"/>
      <c r="K87" s="203"/>
      <c r="L87" s="209"/>
      <c r="M87" s="210"/>
      <c r="N87" s="211"/>
      <c r="O87" s="211"/>
      <c r="P87" s="211"/>
      <c r="Q87" s="211"/>
      <c r="R87" s="211"/>
      <c r="S87" s="211"/>
      <c r="T87" s="212"/>
      <c r="AT87" s="213" t="s">
        <v>152</v>
      </c>
      <c r="AU87" s="213" t="s">
        <v>86</v>
      </c>
      <c r="AV87" s="11" t="s">
        <v>86</v>
      </c>
      <c r="AW87" s="11" t="s">
        <v>41</v>
      </c>
      <c r="AX87" s="11" t="s">
        <v>25</v>
      </c>
      <c r="AY87" s="213" t="s">
        <v>143</v>
      </c>
    </row>
    <row r="88" spans="2:65" s="1" customFormat="1" ht="16.5" customHeight="1">
      <c r="B88" s="39"/>
      <c r="C88" s="190" t="s">
        <v>86</v>
      </c>
      <c r="D88" s="190" t="s">
        <v>145</v>
      </c>
      <c r="E88" s="191" t="s">
        <v>1174</v>
      </c>
      <c r="F88" s="192" t="s">
        <v>1175</v>
      </c>
      <c r="G88" s="193" t="s">
        <v>148</v>
      </c>
      <c r="H88" s="194">
        <v>42</v>
      </c>
      <c r="I88" s="195"/>
      <c r="J88" s="196">
        <f>ROUND(I88*H88,2)</f>
        <v>0</v>
      </c>
      <c r="K88" s="192" t="s">
        <v>149</v>
      </c>
      <c r="L88" s="59"/>
      <c r="M88" s="197" t="s">
        <v>34</v>
      </c>
      <c r="N88" s="198" t="s">
        <v>48</v>
      </c>
      <c r="O88" s="40"/>
      <c r="P88" s="199">
        <f>O88*H88</f>
        <v>0</v>
      </c>
      <c r="Q88" s="199">
        <v>0</v>
      </c>
      <c r="R88" s="199">
        <f>Q88*H88</f>
        <v>0</v>
      </c>
      <c r="S88" s="199">
        <v>0</v>
      </c>
      <c r="T88" s="200">
        <f>S88*H88</f>
        <v>0</v>
      </c>
      <c r="AR88" s="22" t="s">
        <v>150</v>
      </c>
      <c r="AT88" s="22" t="s">
        <v>145</v>
      </c>
      <c r="AU88" s="22" t="s">
        <v>86</v>
      </c>
      <c r="AY88" s="22" t="s">
        <v>143</v>
      </c>
      <c r="BE88" s="201">
        <f>IF(N88="základní",J88,0)</f>
        <v>0</v>
      </c>
      <c r="BF88" s="201">
        <f>IF(N88="snížená",J88,0)</f>
        <v>0</v>
      </c>
      <c r="BG88" s="201">
        <f>IF(N88="zákl. přenesená",J88,0)</f>
        <v>0</v>
      </c>
      <c r="BH88" s="201">
        <f>IF(N88="sníž. přenesená",J88,0)</f>
        <v>0</v>
      </c>
      <c r="BI88" s="201">
        <f>IF(N88="nulová",J88,0)</f>
        <v>0</v>
      </c>
      <c r="BJ88" s="22" t="s">
        <v>25</v>
      </c>
      <c r="BK88" s="201">
        <f>ROUND(I88*H88,2)</f>
        <v>0</v>
      </c>
      <c r="BL88" s="22" t="s">
        <v>150</v>
      </c>
      <c r="BM88" s="22" t="s">
        <v>1176</v>
      </c>
    </row>
    <row r="89" spans="2:65" s="1" customFormat="1" ht="16.5" customHeight="1">
      <c r="B89" s="39"/>
      <c r="C89" s="190" t="s">
        <v>158</v>
      </c>
      <c r="D89" s="190" t="s">
        <v>145</v>
      </c>
      <c r="E89" s="191" t="s">
        <v>1177</v>
      </c>
      <c r="F89" s="192" t="s">
        <v>1178</v>
      </c>
      <c r="G89" s="193" t="s">
        <v>148</v>
      </c>
      <c r="H89" s="194">
        <v>30</v>
      </c>
      <c r="I89" s="195"/>
      <c r="J89" s="196">
        <f>ROUND(I89*H89,2)</f>
        <v>0</v>
      </c>
      <c r="K89" s="192" t="s">
        <v>34</v>
      </c>
      <c r="L89" s="59"/>
      <c r="M89" s="197" t="s">
        <v>34</v>
      </c>
      <c r="N89" s="198" t="s">
        <v>48</v>
      </c>
      <c r="O89" s="40"/>
      <c r="P89" s="199">
        <f>O89*H89</f>
        <v>0</v>
      </c>
      <c r="Q89" s="199">
        <v>9.4000000000000004E-3</v>
      </c>
      <c r="R89" s="199">
        <f>Q89*H89</f>
        <v>0.28200000000000003</v>
      </c>
      <c r="S89" s="199">
        <v>0</v>
      </c>
      <c r="T89" s="200">
        <f>S89*H89</f>
        <v>0</v>
      </c>
      <c r="AR89" s="22" t="s">
        <v>150</v>
      </c>
      <c r="AT89" s="22" t="s">
        <v>145</v>
      </c>
      <c r="AU89" s="22" t="s">
        <v>86</v>
      </c>
      <c r="AY89" s="22" t="s">
        <v>143</v>
      </c>
      <c r="BE89" s="201">
        <f>IF(N89="základní",J89,0)</f>
        <v>0</v>
      </c>
      <c r="BF89" s="201">
        <f>IF(N89="snížená",J89,0)</f>
        <v>0</v>
      </c>
      <c r="BG89" s="201">
        <f>IF(N89="zákl. přenesená",J89,0)</f>
        <v>0</v>
      </c>
      <c r="BH89" s="201">
        <f>IF(N89="sníž. přenesená",J89,0)</f>
        <v>0</v>
      </c>
      <c r="BI89" s="201">
        <f>IF(N89="nulová",J89,0)</f>
        <v>0</v>
      </c>
      <c r="BJ89" s="22" t="s">
        <v>25</v>
      </c>
      <c r="BK89" s="201">
        <f>ROUND(I89*H89,2)</f>
        <v>0</v>
      </c>
      <c r="BL89" s="22" t="s">
        <v>150</v>
      </c>
      <c r="BM89" s="22" t="s">
        <v>1179</v>
      </c>
    </row>
    <row r="90" spans="2:65" s="11" customFormat="1" ht="13.5">
      <c r="B90" s="202"/>
      <c r="C90" s="203"/>
      <c r="D90" s="204" t="s">
        <v>152</v>
      </c>
      <c r="E90" s="205" t="s">
        <v>34</v>
      </c>
      <c r="F90" s="206" t="s">
        <v>1180</v>
      </c>
      <c r="G90" s="203"/>
      <c r="H90" s="207">
        <v>30</v>
      </c>
      <c r="I90" s="208"/>
      <c r="J90" s="203"/>
      <c r="K90" s="203"/>
      <c r="L90" s="209"/>
      <c r="M90" s="210"/>
      <c r="N90" s="211"/>
      <c r="O90" s="211"/>
      <c r="P90" s="211"/>
      <c r="Q90" s="211"/>
      <c r="R90" s="211"/>
      <c r="S90" s="211"/>
      <c r="T90" s="212"/>
      <c r="AT90" s="213" t="s">
        <v>152</v>
      </c>
      <c r="AU90" s="213" t="s">
        <v>86</v>
      </c>
      <c r="AV90" s="11" t="s">
        <v>86</v>
      </c>
      <c r="AW90" s="11" t="s">
        <v>41</v>
      </c>
      <c r="AX90" s="11" t="s">
        <v>25</v>
      </c>
      <c r="AY90" s="213" t="s">
        <v>143</v>
      </c>
    </row>
    <row r="91" spans="2:65" s="1" customFormat="1" ht="25.5" customHeight="1">
      <c r="B91" s="39"/>
      <c r="C91" s="190" t="s">
        <v>150</v>
      </c>
      <c r="D91" s="190" t="s">
        <v>145</v>
      </c>
      <c r="E91" s="191" t="s">
        <v>1181</v>
      </c>
      <c r="F91" s="192" t="s">
        <v>1182</v>
      </c>
      <c r="G91" s="193" t="s">
        <v>148</v>
      </c>
      <c r="H91" s="194">
        <v>30</v>
      </c>
      <c r="I91" s="195"/>
      <c r="J91" s="196">
        <f>ROUND(I91*H91,2)</f>
        <v>0</v>
      </c>
      <c r="K91" s="192" t="s">
        <v>34</v>
      </c>
      <c r="L91" s="59"/>
      <c r="M91" s="197" t="s">
        <v>34</v>
      </c>
      <c r="N91" s="198" t="s">
        <v>48</v>
      </c>
      <c r="O91" s="40"/>
      <c r="P91" s="199">
        <f>O91*H91</f>
        <v>0</v>
      </c>
      <c r="Q91" s="199">
        <v>0</v>
      </c>
      <c r="R91" s="199">
        <f>Q91*H91</f>
        <v>0</v>
      </c>
      <c r="S91" s="199">
        <v>0</v>
      </c>
      <c r="T91" s="200">
        <f>S91*H91</f>
        <v>0</v>
      </c>
      <c r="AR91" s="22" t="s">
        <v>150</v>
      </c>
      <c r="AT91" s="22" t="s">
        <v>145</v>
      </c>
      <c r="AU91" s="22" t="s">
        <v>86</v>
      </c>
      <c r="AY91" s="22" t="s">
        <v>143</v>
      </c>
      <c r="BE91" s="201">
        <f>IF(N91="základní",J91,0)</f>
        <v>0</v>
      </c>
      <c r="BF91" s="201">
        <f>IF(N91="snížená",J91,0)</f>
        <v>0</v>
      </c>
      <c r="BG91" s="201">
        <f>IF(N91="zákl. přenesená",J91,0)</f>
        <v>0</v>
      </c>
      <c r="BH91" s="201">
        <f>IF(N91="sníž. přenesená",J91,0)</f>
        <v>0</v>
      </c>
      <c r="BI91" s="201">
        <f>IF(N91="nulová",J91,0)</f>
        <v>0</v>
      </c>
      <c r="BJ91" s="22" t="s">
        <v>25</v>
      </c>
      <c r="BK91" s="201">
        <f>ROUND(I91*H91,2)</f>
        <v>0</v>
      </c>
      <c r="BL91" s="22" t="s">
        <v>150</v>
      </c>
      <c r="BM91" s="22" t="s">
        <v>1183</v>
      </c>
    </row>
    <row r="92" spans="2:65" s="1" customFormat="1" ht="25.5" customHeight="1">
      <c r="B92" s="39"/>
      <c r="C92" s="190" t="s">
        <v>171</v>
      </c>
      <c r="D92" s="190" t="s">
        <v>145</v>
      </c>
      <c r="E92" s="191" t="s">
        <v>1184</v>
      </c>
      <c r="F92" s="192" t="s">
        <v>1185</v>
      </c>
      <c r="G92" s="193" t="s">
        <v>161</v>
      </c>
      <c r="H92" s="194">
        <v>40</v>
      </c>
      <c r="I92" s="195"/>
      <c r="J92" s="196">
        <f>ROUND(I92*H92,2)</f>
        <v>0</v>
      </c>
      <c r="K92" s="192" t="s">
        <v>149</v>
      </c>
      <c r="L92" s="59"/>
      <c r="M92" s="197" t="s">
        <v>34</v>
      </c>
      <c r="N92" s="198" t="s">
        <v>48</v>
      </c>
      <c r="O92" s="40"/>
      <c r="P92" s="199">
        <f>O92*H92</f>
        <v>0</v>
      </c>
      <c r="Q92" s="199">
        <v>1.125E-2</v>
      </c>
      <c r="R92" s="199">
        <f>Q92*H92</f>
        <v>0.44999999999999996</v>
      </c>
      <c r="S92" s="199">
        <v>0</v>
      </c>
      <c r="T92" s="200">
        <f>S92*H92</f>
        <v>0</v>
      </c>
      <c r="AR92" s="22" t="s">
        <v>150</v>
      </c>
      <c r="AT92" s="22" t="s">
        <v>145</v>
      </c>
      <c r="AU92" s="22" t="s">
        <v>86</v>
      </c>
      <c r="AY92" s="22" t="s">
        <v>143</v>
      </c>
      <c r="BE92" s="201">
        <f>IF(N92="základní",J92,0)</f>
        <v>0</v>
      </c>
      <c r="BF92" s="201">
        <f>IF(N92="snížená",J92,0)</f>
        <v>0</v>
      </c>
      <c r="BG92" s="201">
        <f>IF(N92="zákl. přenesená",J92,0)</f>
        <v>0</v>
      </c>
      <c r="BH92" s="201">
        <f>IF(N92="sníž. přenesená",J92,0)</f>
        <v>0</v>
      </c>
      <c r="BI92" s="201">
        <f>IF(N92="nulová",J92,0)</f>
        <v>0</v>
      </c>
      <c r="BJ92" s="22" t="s">
        <v>25</v>
      </c>
      <c r="BK92" s="201">
        <f>ROUND(I92*H92,2)</f>
        <v>0</v>
      </c>
      <c r="BL92" s="22" t="s">
        <v>150</v>
      </c>
      <c r="BM92" s="22" t="s">
        <v>1186</v>
      </c>
    </row>
    <row r="93" spans="2:65" s="11" customFormat="1" ht="13.5">
      <c r="B93" s="202"/>
      <c r="C93" s="203"/>
      <c r="D93" s="204" t="s">
        <v>152</v>
      </c>
      <c r="E93" s="205" t="s">
        <v>34</v>
      </c>
      <c r="F93" s="206" t="s">
        <v>1187</v>
      </c>
      <c r="G93" s="203"/>
      <c r="H93" s="207">
        <v>40</v>
      </c>
      <c r="I93" s="208"/>
      <c r="J93" s="203"/>
      <c r="K93" s="203"/>
      <c r="L93" s="209"/>
      <c r="M93" s="210"/>
      <c r="N93" s="211"/>
      <c r="O93" s="211"/>
      <c r="P93" s="211"/>
      <c r="Q93" s="211"/>
      <c r="R93" s="211"/>
      <c r="S93" s="211"/>
      <c r="T93" s="212"/>
      <c r="AT93" s="213" t="s">
        <v>152</v>
      </c>
      <c r="AU93" s="213" t="s">
        <v>86</v>
      </c>
      <c r="AV93" s="11" t="s">
        <v>86</v>
      </c>
      <c r="AW93" s="11" t="s">
        <v>41</v>
      </c>
      <c r="AX93" s="11" t="s">
        <v>25</v>
      </c>
      <c r="AY93" s="213" t="s">
        <v>143</v>
      </c>
    </row>
    <row r="94" spans="2:65" s="1" customFormat="1" ht="25.5" customHeight="1">
      <c r="B94" s="39"/>
      <c r="C94" s="190" t="s">
        <v>175</v>
      </c>
      <c r="D94" s="190" t="s">
        <v>145</v>
      </c>
      <c r="E94" s="191" t="s">
        <v>1188</v>
      </c>
      <c r="F94" s="192" t="s">
        <v>1189</v>
      </c>
      <c r="G94" s="193" t="s">
        <v>161</v>
      </c>
      <c r="H94" s="194">
        <v>40</v>
      </c>
      <c r="I94" s="195"/>
      <c r="J94" s="196">
        <f>ROUND(I94*H94,2)</f>
        <v>0</v>
      </c>
      <c r="K94" s="192" t="s">
        <v>149</v>
      </c>
      <c r="L94" s="59"/>
      <c r="M94" s="197" t="s">
        <v>34</v>
      </c>
      <c r="N94" s="198" t="s">
        <v>48</v>
      </c>
      <c r="O94" s="40"/>
      <c r="P94" s="199">
        <f>O94*H94</f>
        <v>0</v>
      </c>
      <c r="Q94" s="199">
        <v>0</v>
      </c>
      <c r="R94" s="199">
        <f>Q94*H94</f>
        <v>0</v>
      </c>
      <c r="S94" s="199">
        <v>0</v>
      </c>
      <c r="T94" s="200">
        <f>S94*H94</f>
        <v>0</v>
      </c>
      <c r="AR94" s="22" t="s">
        <v>150</v>
      </c>
      <c r="AT94" s="22" t="s">
        <v>145</v>
      </c>
      <c r="AU94" s="22" t="s">
        <v>86</v>
      </c>
      <c r="AY94" s="22" t="s">
        <v>143</v>
      </c>
      <c r="BE94" s="201">
        <f>IF(N94="základní",J94,0)</f>
        <v>0</v>
      </c>
      <c r="BF94" s="201">
        <f>IF(N94="snížená",J94,0)</f>
        <v>0</v>
      </c>
      <c r="BG94" s="201">
        <f>IF(N94="zákl. přenesená",J94,0)</f>
        <v>0</v>
      </c>
      <c r="BH94" s="201">
        <f>IF(N94="sníž. přenesená",J94,0)</f>
        <v>0</v>
      </c>
      <c r="BI94" s="201">
        <f>IF(N94="nulová",J94,0)</f>
        <v>0</v>
      </c>
      <c r="BJ94" s="22" t="s">
        <v>25</v>
      </c>
      <c r="BK94" s="201">
        <f>ROUND(I94*H94,2)</f>
        <v>0</v>
      </c>
      <c r="BL94" s="22" t="s">
        <v>150</v>
      </c>
      <c r="BM94" s="22" t="s">
        <v>1190</v>
      </c>
    </row>
    <row r="95" spans="2:65" s="10" customFormat="1" ht="37.35" customHeight="1">
      <c r="B95" s="174"/>
      <c r="C95" s="175"/>
      <c r="D95" s="176" t="s">
        <v>76</v>
      </c>
      <c r="E95" s="177" t="s">
        <v>99</v>
      </c>
      <c r="F95" s="177" t="s">
        <v>100</v>
      </c>
      <c r="G95" s="175"/>
      <c r="H95" s="175"/>
      <c r="I95" s="178"/>
      <c r="J95" s="179">
        <f>BK95</f>
        <v>0</v>
      </c>
      <c r="K95" s="175"/>
      <c r="L95" s="180"/>
      <c r="M95" s="181"/>
      <c r="N95" s="182"/>
      <c r="O95" s="182"/>
      <c r="P95" s="183">
        <f>P96+P99+P111+P113</f>
        <v>0</v>
      </c>
      <c r="Q95" s="182"/>
      <c r="R95" s="183">
        <f>R96+R99+R111+R113</f>
        <v>0</v>
      </c>
      <c r="S95" s="182"/>
      <c r="T95" s="184">
        <f>T96+T99+T111+T113</f>
        <v>0</v>
      </c>
      <c r="AR95" s="185" t="s">
        <v>171</v>
      </c>
      <c r="AT95" s="186" t="s">
        <v>76</v>
      </c>
      <c r="AU95" s="186" t="s">
        <v>77</v>
      </c>
      <c r="AY95" s="185" t="s">
        <v>143</v>
      </c>
      <c r="BK95" s="187">
        <f>BK96+BK99+BK111+BK113</f>
        <v>0</v>
      </c>
    </row>
    <row r="96" spans="2:65" s="10" customFormat="1" ht="19.899999999999999" customHeight="1">
      <c r="B96" s="174"/>
      <c r="C96" s="175"/>
      <c r="D96" s="176" t="s">
        <v>76</v>
      </c>
      <c r="E96" s="188" t="s">
        <v>398</v>
      </c>
      <c r="F96" s="188" t="s">
        <v>399</v>
      </c>
      <c r="G96" s="175"/>
      <c r="H96" s="175"/>
      <c r="I96" s="178"/>
      <c r="J96" s="189">
        <f>BK96</f>
        <v>0</v>
      </c>
      <c r="K96" s="175"/>
      <c r="L96" s="180"/>
      <c r="M96" s="181"/>
      <c r="N96" s="182"/>
      <c r="O96" s="182"/>
      <c r="P96" s="183">
        <f>SUM(P97:P98)</f>
        <v>0</v>
      </c>
      <c r="Q96" s="182"/>
      <c r="R96" s="183">
        <f>SUM(R97:R98)</f>
        <v>0</v>
      </c>
      <c r="S96" s="182"/>
      <c r="T96" s="184">
        <f>SUM(T97:T98)</f>
        <v>0</v>
      </c>
      <c r="AR96" s="185" t="s">
        <v>171</v>
      </c>
      <c r="AT96" s="186" t="s">
        <v>76</v>
      </c>
      <c r="AU96" s="186" t="s">
        <v>25</v>
      </c>
      <c r="AY96" s="185" t="s">
        <v>143</v>
      </c>
      <c r="BK96" s="187">
        <f>SUM(BK97:BK98)</f>
        <v>0</v>
      </c>
    </row>
    <row r="97" spans="2:65" s="1" customFormat="1" ht="25.5" customHeight="1">
      <c r="B97" s="39"/>
      <c r="C97" s="190" t="s">
        <v>180</v>
      </c>
      <c r="D97" s="190" t="s">
        <v>145</v>
      </c>
      <c r="E97" s="191" t="s">
        <v>1191</v>
      </c>
      <c r="F97" s="192" t="s">
        <v>1192</v>
      </c>
      <c r="G97" s="193" t="s">
        <v>965</v>
      </c>
      <c r="H97" s="194">
        <v>1</v>
      </c>
      <c r="I97" s="195"/>
      <c r="J97" s="196">
        <f>ROUND(I97*H97,2)</f>
        <v>0</v>
      </c>
      <c r="K97" s="192" t="s">
        <v>149</v>
      </c>
      <c r="L97" s="59"/>
      <c r="M97" s="197" t="s">
        <v>34</v>
      </c>
      <c r="N97" s="198" t="s">
        <v>48</v>
      </c>
      <c r="O97" s="40"/>
      <c r="P97" s="199">
        <f>O97*H97</f>
        <v>0</v>
      </c>
      <c r="Q97" s="199">
        <v>0</v>
      </c>
      <c r="R97" s="199">
        <f>Q97*H97</f>
        <v>0</v>
      </c>
      <c r="S97" s="199">
        <v>0</v>
      </c>
      <c r="T97" s="200">
        <f>S97*H97</f>
        <v>0</v>
      </c>
      <c r="AR97" s="22" t="s">
        <v>403</v>
      </c>
      <c r="AT97" s="22" t="s">
        <v>145</v>
      </c>
      <c r="AU97" s="22" t="s">
        <v>86</v>
      </c>
      <c r="AY97" s="22" t="s">
        <v>143</v>
      </c>
      <c r="BE97" s="201">
        <f>IF(N97="základní",J97,0)</f>
        <v>0</v>
      </c>
      <c r="BF97" s="201">
        <f>IF(N97="snížená",J97,0)</f>
        <v>0</v>
      </c>
      <c r="BG97" s="201">
        <f>IF(N97="zákl. přenesená",J97,0)</f>
        <v>0</v>
      </c>
      <c r="BH97" s="201">
        <f>IF(N97="sníž. přenesená",J97,0)</f>
        <v>0</v>
      </c>
      <c r="BI97" s="201">
        <f>IF(N97="nulová",J97,0)</f>
        <v>0</v>
      </c>
      <c r="BJ97" s="22" t="s">
        <v>25</v>
      </c>
      <c r="BK97" s="201">
        <f>ROUND(I97*H97,2)</f>
        <v>0</v>
      </c>
      <c r="BL97" s="22" t="s">
        <v>403</v>
      </c>
      <c r="BM97" s="22" t="s">
        <v>1193</v>
      </c>
    </row>
    <row r="98" spans="2:65" s="1" customFormat="1" ht="25.5" customHeight="1">
      <c r="B98" s="39"/>
      <c r="C98" s="190" t="s">
        <v>184</v>
      </c>
      <c r="D98" s="190" t="s">
        <v>145</v>
      </c>
      <c r="E98" s="191" t="s">
        <v>1194</v>
      </c>
      <c r="F98" s="192" t="s">
        <v>1195</v>
      </c>
      <c r="G98" s="193" t="s">
        <v>965</v>
      </c>
      <c r="H98" s="194">
        <v>1</v>
      </c>
      <c r="I98" s="195"/>
      <c r="J98" s="196">
        <f>ROUND(I98*H98,2)</f>
        <v>0</v>
      </c>
      <c r="K98" s="192" t="s">
        <v>149</v>
      </c>
      <c r="L98" s="59"/>
      <c r="M98" s="197" t="s">
        <v>34</v>
      </c>
      <c r="N98" s="198" t="s">
        <v>48</v>
      </c>
      <c r="O98" s="40"/>
      <c r="P98" s="199">
        <f>O98*H98</f>
        <v>0</v>
      </c>
      <c r="Q98" s="199">
        <v>0</v>
      </c>
      <c r="R98" s="199">
        <f>Q98*H98</f>
        <v>0</v>
      </c>
      <c r="S98" s="199">
        <v>0</v>
      </c>
      <c r="T98" s="200">
        <f>S98*H98</f>
        <v>0</v>
      </c>
      <c r="AR98" s="22" t="s">
        <v>403</v>
      </c>
      <c r="AT98" s="22" t="s">
        <v>145</v>
      </c>
      <c r="AU98" s="22" t="s">
        <v>86</v>
      </c>
      <c r="AY98" s="22" t="s">
        <v>143</v>
      </c>
      <c r="BE98" s="201">
        <f>IF(N98="základní",J98,0)</f>
        <v>0</v>
      </c>
      <c r="BF98" s="201">
        <f>IF(N98="snížená",J98,0)</f>
        <v>0</v>
      </c>
      <c r="BG98" s="201">
        <f>IF(N98="zákl. přenesená",J98,0)</f>
        <v>0</v>
      </c>
      <c r="BH98" s="201">
        <f>IF(N98="sníž. přenesená",J98,0)</f>
        <v>0</v>
      </c>
      <c r="BI98" s="201">
        <f>IF(N98="nulová",J98,0)</f>
        <v>0</v>
      </c>
      <c r="BJ98" s="22" t="s">
        <v>25</v>
      </c>
      <c r="BK98" s="201">
        <f>ROUND(I98*H98,2)</f>
        <v>0</v>
      </c>
      <c r="BL98" s="22" t="s">
        <v>403</v>
      </c>
      <c r="BM98" s="22" t="s">
        <v>1196</v>
      </c>
    </row>
    <row r="99" spans="2:65" s="10" customFormat="1" ht="29.85" customHeight="1">
      <c r="B99" s="174"/>
      <c r="C99" s="175"/>
      <c r="D99" s="176" t="s">
        <v>76</v>
      </c>
      <c r="E99" s="188" t="s">
        <v>1197</v>
      </c>
      <c r="F99" s="188" t="s">
        <v>1198</v>
      </c>
      <c r="G99" s="175"/>
      <c r="H99" s="175"/>
      <c r="I99" s="178"/>
      <c r="J99" s="189">
        <f>BK99</f>
        <v>0</v>
      </c>
      <c r="K99" s="175"/>
      <c r="L99" s="180"/>
      <c r="M99" s="181"/>
      <c r="N99" s="182"/>
      <c r="O99" s="182"/>
      <c r="P99" s="183">
        <f>SUM(P100:P110)</f>
        <v>0</v>
      </c>
      <c r="Q99" s="182"/>
      <c r="R99" s="183">
        <f>SUM(R100:R110)</f>
        <v>0</v>
      </c>
      <c r="S99" s="182"/>
      <c r="T99" s="184">
        <f>SUM(T100:T110)</f>
        <v>0</v>
      </c>
      <c r="AR99" s="185" t="s">
        <v>171</v>
      </c>
      <c r="AT99" s="186" t="s">
        <v>76</v>
      </c>
      <c r="AU99" s="186" t="s">
        <v>25</v>
      </c>
      <c r="AY99" s="185" t="s">
        <v>143</v>
      </c>
      <c r="BK99" s="187">
        <f>SUM(BK100:BK110)</f>
        <v>0</v>
      </c>
    </row>
    <row r="100" spans="2:65" s="1" customFormat="1" ht="38.25" customHeight="1">
      <c r="B100" s="39"/>
      <c r="C100" s="190" t="s">
        <v>189</v>
      </c>
      <c r="D100" s="190" t="s">
        <v>145</v>
      </c>
      <c r="E100" s="191" t="s">
        <v>1199</v>
      </c>
      <c r="F100" s="192" t="s">
        <v>1200</v>
      </c>
      <c r="G100" s="193" t="s">
        <v>965</v>
      </c>
      <c r="H100" s="194">
        <v>1</v>
      </c>
      <c r="I100" s="195"/>
      <c r="J100" s="196">
        <f>ROUND(I100*H100,2)</f>
        <v>0</v>
      </c>
      <c r="K100" s="192" t="s">
        <v>149</v>
      </c>
      <c r="L100" s="59"/>
      <c r="M100" s="197" t="s">
        <v>34</v>
      </c>
      <c r="N100" s="198" t="s">
        <v>48</v>
      </c>
      <c r="O100" s="40"/>
      <c r="P100" s="199">
        <f>O100*H100</f>
        <v>0</v>
      </c>
      <c r="Q100" s="199">
        <v>0</v>
      </c>
      <c r="R100" s="199">
        <f>Q100*H100</f>
        <v>0</v>
      </c>
      <c r="S100" s="199">
        <v>0</v>
      </c>
      <c r="T100" s="200">
        <f>S100*H100</f>
        <v>0</v>
      </c>
      <c r="AR100" s="22" t="s">
        <v>403</v>
      </c>
      <c r="AT100" s="22" t="s">
        <v>145</v>
      </c>
      <c r="AU100" s="22" t="s">
        <v>86</v>
      </c>
      <c r="AY100" s="22" t="s">
        <v>143</v>
      </c>
      <c r="BE100" s="201">
        <f>IF(N100="základní",J100,0)</f>
        <v>0</v>
      </c>
      <c r="BF100" s="201">
        <f>IF(N100="snížená",J100,0)</f>
        <v>0</v>
      </c>
      <c r="BG100" s="201">
        <f>IF(N100="zákl. přenesená",J100,0)</f>
        <v>0</v>
      </c>
      <c r="BH100" s="201">
        <f>IF(N100="sníž. přenesená",J100,0)</f>
        <v>0</v>
      </c>
      <c r="BI100" s="201">
        <f>IF(N100="nulová",J100,0)</f>
        <v>0</v>
      </c>
      <c r="BJ100" s="22" t="s">
        <v>25</v>
      </c>
      <c r="BK100" s="201">
        <f>ROUND(I100*H100,2)</f>
        <v>0</v>
      </c>
      <c r="BL100" s="22" t="s">
        <v>403</v>
      </c>
      <c r="BM100" s="22" t="s">
        <v>1201</v>
      </c>
    </row>
    <row r="101" spans="2:65" s="11" customFormat="1" ht="13.5">
      <c r="B101" s="202"/>
      <c r="C101" s="203"/>
      <c r="D101" s="204" t="s">
        <v>152</v>
      </c>
      <c r="E101" s="205" t="s">
        <v>34</v>
      </c>
      <c r="F101" s="206" t="s">
        <v>1202</v>
      </c>
      <c r="G101" s="203"/>
      <c r="H101" s="207">
        <v>1</v>
      </c>
      <c r="I101" s="208"/>
      <c r="J101" s="203"/>
      <c r="K101" s="203"/>
      <c r="L101" s="209"/>
      <c r="M101" s="210"/>
      <c r="N101" s="211"/>
      <c r="O101" s="211"/>
      <c r="P101" s="211"/>
      <c r="Q101" s="211"/>
      <c r="R101" s="211"/>
      <c r="S101" s="211"/>
      <c r="T101" s="212"/>
      <c r="AT101" s="213" t="s">
        <v>152</v>
      </c>
      <c r="AU101" s="213" t="s">
        <v>86</v>
      </c>
      <c r="AV101" s="11" t="s">
        <v>86</v>
      </c>
      <c r="AW101" s="11" t="s">
        <v>41</v>
      </c>
      <c r="AX101" s="11" t="s">
        <v>25</v>
      </c>
      <c r="AY101" s="213" t="s">
        <v>143</v>
      </c>
    </row>
    <row r="102" spans="2:65" s="1" customFormat="1" ht="16.5" customHeight="1">
      <c r="B102" s="39"/>
      <c r="C102" s="190" t="s">
        <v>30</v>
      </c>
      <c r="D102" s="190" t="s">
        <v>145</v>
      </c>
      <c r="E102" s="191" t="s">
        <v>1203</v>
      </c>
      <c r="F102" s="192" t="s">
        <v>1204</v>
      </c>
      <c r="G102" s="193" t="s">
        <v>148</v>
      </c>
      <c r="H102" s="194">
        <v>33</v>
      </c>
      <c r="I102" s="195"/>
      <c r="J102" s="196">
        <f>ROUND(I102*H102,2)</f>
        <v>0</v>
      </c>
      <c r="K102" s="192" t="s">
        <v>149</v>
      </c>
      <c r="L102" s="59"/>
      <c r="M102" s="197" t="s">
        <v>34</v>
      </c>
      <c r="N102" s="198" t="s">
        <v>48</v>
      </c>
      <c r="O102" s="40"/>
      <c r="P102" s="199">
        <f>O102*H102</f>
        <v>0</v>
      </c>
      <c r="Q102" s="199">
        <v>0</v>
      </c>
      <c r="R102" s="199">
        <f>Q102*H102</f>
        <v>0</v>
      </c>
      <c r="S102" s="199">
        <v>0</v>
      </c>
      <c r="T102" s="200">
        <f>S102*H102</f>
        <v>0</v>
      </c>
      <c r="AR102" s="22" t="s">
        <v>403</v>
      </c>
      <c r="AT102" s="22" t="s">
        <v>145</v>
      </c>
      <c r="AU102" s="22" t="s">
        <v>86</v>
      </c>
      <c r="AY102" s="22" t="s">
        <v>143</v>
      </c>
      <c r="BE102" s="201">
        <f>IF(N102="základní",J102,0)</f>
        <v>0</v>
      </c>
      <c r="BF102" s="201">
        <f>IF(N102="snížená",J102,0)</f>
        <v>0</v>
      </c>
      <c r="BG102" s="201">
        <f>IF(N102="zákl. přenesená",J102,0)</f>
        <v>0</v>
      </c>
      <c r="BH102" s="201">
        <f>IF(N102="sníž. přenesená",J102,0)</f>
        <v>0</v>
      </c>
      <c r="BI102" s="201">
        <f>IF(N102="nulová",J102,0)</f>
        <v>0</v>
      </c>
      <c r="BJ102" s="22" t="s">
        <v>25</v>
      </c>
      <c r="BK102" s="201">
        <f>ROUND(I102*H102,2)</f>
        <v>0</v>
      </c>
      <c r="BL102" s="22" t="s">
        <v>403</v>
      </c>
      <c r="BM102" s="22" t="s">
        <v>1205</v>
      </c>
    </row>
    <row r="103" spans="2:65" s="11" customFormat="1" ht="13.5">
      <c r="B103" s="202"/>
      <c r="C103" s="203"/>
      <c r="D103" s="204" t="s">
        <v>152</v>
      </c>
      <c r="E103" s="205" t="s">
        <v>34</v>
      </c>
      <c r="F103" s="206" t="s">
        <v>1206</v>
      </c>
      <c r="G103" s="203"/>
      <c r="H103" s="207">
        <v>33</v>
      </c>
      <c r="I103" s="208"/>
      <c r="J103" s="203"/>
      <c r="K103" s="203"/>
      <c r="L103" s="209"/>
      <c r="M103" s="210"/>
      <c r="N103" s="211"/>
      <c r="O103" s="211"/>
      <c r="P103" s="211"/>
      <c r="Q103" s="211"/>
      <c r="R103" s="211"/>
      <c r="S103" s="211"/>
      <c r="T103" s="212"/>
      <c r="AT103" s="213" t="s">
        <v>152</v>
      </c>
      <c r="AU103" s="213" t="s">
        <v>86</v>
      </c>
      <c r="AV103" s="11" t="s">
        <v>86</v>
      </c>
      <c r="AW103" s="11" t="s">
        <v>41</v>
      </c>
      <c r="AX103" s="11" t="s">
        <v>25</v>
      </c>
      <c r="AY103" s="213" t="s">
        <v>143</v>
      </c>
    </row>
    <row r="104" spans="2:65" s="1" customFormat="1" ht="25.5" customHeight="1">
      <c r="B104" s="39"/>
      <c r="C104" s="190" t="s">
        <v>199</v>
      </c>
      <c r="D104" s="190" t="s">
        <v>145</v>
      </c>
      <c r="E104" s="191" t="s">
        <v>1207</v>
      </c>
      <c r="F104" s="192" t="s">
        <v>1208</v>
      </c>
      <c r="G104" s="193" t="s">
        <v>965</v>
      </c>
      <c r="H104" s="194">
        <v>1</v>
      </c>
      <c r="I104" s="195"/>
      <c r="J104" s="196">
        <f>ROUND(I104*H104,2)</f>
        <v>0</v>
      </c>
      <c r="K104" s="192" t="s">
        <v>149</v>
      </c>
      <c r="L104" s="59"/>
      <c r="M104" s="197" t="s">
        <v>34</v>
      </c>
      <c r="N104" s="198" t="s">
        <v>48</v>
      </c>
      <c r="O104" s="40"/>
      <c r="P104" s="199">
        <f>O104*H104</f>
        <v>0</v>
      </c>
      <c r="Q104" s="199">
        <v>0</v>
      </c>
      <c r="R104" s="199">
        <f>Q104*H104</f>
        <v>0</v>
      </c>
      <c r="S104" s="199">
        <v>0</v>
      </c>
      <c r="T104" s="200">
        <f>S104*H104</f>
        <v>0</v>
      </c>
      <c r="AR104" s="22" t="s">
        <v>403</v>
      </c>
      <c r="AT104" s="22" t="s">
        <v>145</v>
      </c>
      <c r="AU104" s="22" t="s">
        <v>86</v>
      </c>
      <c r="AY104" s="22" t="s">
        <v>143</v>
      </c>
      <c r="BE104" s="201">
        <f>IF(N104="základní",J104,0)</f>
        <v>0</v>
      </c>
      <c r="BF104" s="201">
        <f>IF(N104="snížená",J104,0)</f>
        <v>0</v>
      </c>
      <c r="BG104" s="201">
        <f>IF(N104="zákl. přenesená",J104,0)</f>
        <v>0</v>
      </c>
      <c r="BH104" s="201">
        <f>IF(N104="sníž. přenesená",J104,0)</f>
        <v>0</v>
      </c>
      <c r="BI104" s="201">
        <f>IF(N104="nulová",J104,0)</f>
        <v>0</v>
      </c>
      <c r="BJ104" s="22" t="s">
        <v>25</v>
      </c>
      <c r="BK104" s="201">
        <f>ROUND(I104*H104,2)</f>
        <v>0</v>
      </c>
      <c r="BL104" s="22" t="s">
        <v>403</v>
      </c>
      <c r="BM104" s="22" t="s">
        <v>1209</v>
      </c>
    </row>
    <row r="105" spans="2:65" s="1" customFormat="1" ht="38.25" customHeight="1">
      <c r="B105" s="39"/>
      <c r="C105" s="190" t="s">
        <v>204</v>
      </c>
      <c r="D105" s="190" t="s">
        <v>145</v>
      </c>
      <c r="E105" s="191" t="s">
        <v>1210</v>
      </c>
      <c r="F105" s="192" t="s">
        <v>1211</v>
      </c>
      <c r="G105" s="193" t="s">
        <v>965</v>
      </c>
      <c r="H105" s="194">
        <v>1</v>
      </c>
      <c r="I105" s="195"/>
      <c r="J105" s="196">
        <f>ROUND(I105*H105,2)</f>
        <v>0</v>
      </c>
      <c r="K105" s="192" t="s">
        <v>149</v>
      </c>
      <c r="L105" s="59"/>
      <c r="M105" s="197" t="s">
        <v>34</v>
      </c>
      <c r="N105" s="198" t="s">
        <v>48</v>
      </c>
      <c r="O105" s="40"/>
      <c r="P105" s="199">
        <f>O105*H105</f>
        <v>0</v>
      </c>
      <c r="Q105" s="199">
        <v>0</v>
      </c>
      <c r="R105" s="199">
        <f>Q105*H105</f>
        <v>0</v>
      </c>
      <c r="S105" s="199">
        <v>0</v>
      </c>
      <c r="T105" s="200">
        <f>S105*H105</f>
        <v>0</v>
      </c>
      <c r="AR105" s="22" t="s">
        <v>403</v>
      </c>
      <c r="AT105" s="22" t="s">
        <v>145</v>
      </c>
      <c r="AU105" s="22" t="s">
        <v>86</v>
      </c>
      <c r="AY105" s="22" t="s">
        <v>143</v>
      </c>
      <c r="BE105" s="201">
        <f>IF(N105="základní",J105,0)</f>
        <v>0</v>
      </c>
      <c r="BF105" s="201">
        <f>IF(N105="snížená",J105,0)</f>
        <v>0</v>
      </c>
      <c r="BG105" s="201">
        <f>IF(N105="zákl. přenesená",J105,0)</f>
        <v>0</v>
      </c>
      <c r="BH105" s="201">
        <f>IF(N105="sníž. přenesená",J105,0)</f>
        <v>0</v>
      </c>
      <c r="BI105" s="201">
        <f>IF(N105="nulová",J105,0)</f>
        <v>0</v>
      </c>
      <c r="BJ105" s="22" t="s">
        <v>25</v>
      </c>
      <c r="BK105" s="201">
        <f>ROUND(I105*H105,2)</f>
        <v>0</v>
      </c>
      <c r="BL105" s="22" t="s">
        <v>403</v>
      </c>
      <c r="BM105" s="22" t="s">
        <v>1212</v>
      </c>
    </row>
    <row r="106" spans="2:65" s="1" customFormat="1" ht="25.5" customHeight="1">
      <c r="B106" s="39"/>
      <c r="C106" s="190" t="s">
        <v>210</v>
      </c>
      <c r="D106" s="190" t="s">
        <v>145</v>
      </c>
      <c r="E106" s="191" t="s">
        <v>1213</v>
      </c>
      <c r="F106" s="192" t="s">
        <v>1214</v>
      </c>
      <c r="G106" s="193" t="s">
        <v>161</v>
      </c>
      <c r="H106" s="194">
        <v>70</v>
      </c>
      <c r="I106" s="195"/>
      <c r="J106" s="196">
        <f>ROUND(I106*H106,2)</f>
        <v>0</v>
      </c>
      <c r="K106" s="192" t="s">
        <v>149</v>
      </c>
      <c r="L106" s="59"/>
      <c r="M106" s="197" t="s">
        <v>34</v>
      </c>
      <c r="N106" s="198" t="s">
        <v>48</v>
      </c>
      <c r="O106" s="40"/>
      <c r="P106" s="199">
        <f>O106*H106</f>
        <v>0</v>
      </c>
      <c r="Q106" s="199">
        <v>0</v>
      </c>
      <c r="R106" s="199">
        <f>Q106*H106</f>
        <v>0</v>
      </c>
      <c r="S106" s="199">
        <v>0</v>
      </c>
      <c r="T106" s="200">
        <f>S106*H106</f>
        <v>0</v>
      </c>
      <c r="AR106" s="22" t="s">
        <v>403</v>
      </c>
      <c r="AT106" s="22" t="s">
        <v>145</v>
      </c>
      <c r="AU106" s="22" t="s">
        <v>86</v>
      </c>
      <c r="AY106" s="22" t="s">
        <v>143</v>
      </c>
      <c r="BE106" s="201">
        <f>IF(N106="základní",J106,0)</f>
        <v>0</v>
      </c>
      <c r="BF106" s="201">
        <f>IF(N106="snížená",J106,0)</f>
        <v>0</v>
      </c>
      <c r="BG106" s="201">
        <f>IF(N106="zákl. přenesená",J106,0)</f>
        <v>0</v>
      </c>
      <c r="BH106" s="201">
        <f>IF(N106="sníž. přenesená",J106,0)</f>
        <v>0</v>
      </c>
      <c r="BI106" s="201">
        <f>IF(N106="nulová",J106,0)</f>
        <v>0</v>
      </c>
      <c r="BJ106" s="22" t="s">
        <v>25</v>
      </c>
      <c r="BK106" s="201">
        <f>ROUND(I106*H106,2)</f>
        <v>0</v>
      </c>
      <c r="BL106" s="22" t="s">
        <v>403</v>
      </c>
      <c r="BM106" s="22" t="s">
        <v>1215</v>
      </c>
    </row>
    <row r="107" spans="2:65" s="11" customFormat="1" ht="13.5">
      <c r="B107" s="202"/>
      <c r="C107" s="203"/>
      <c r="D107" s="204" t="s">
        <v>152</v>
      </c>
      <c r="E107" s="205" t="s">
        <v>34</v>
      </c>
      <c r="F107" s="206" t="s">
        <v>1216</v>
      </c>
      <c r="G107" s="203"/>
      <c r="H107" s="207">
        <v>70</v>
      </c>
      <c r="I107" s="208"/>
      <c r="J107" s="203"/>
      <c r="K107" s="203"/>
      <c r="L107" s="209"/>
      <c r="M107" s="210"/>
      <c r="N107" s="211"/>
      <c r="O107" s="211"/>
      <c r="P107" s="211"/>
      <c r="Q107" s="211"/>
      <c r="R107" s="211"/>
      <c r="S107" s="211"/>
      <c r="T107" s="212"/>
      <c r="AT107" s="213" t="s">
        <v>152</v>
      </c>
      <c r="AU107" s="213" t="s">
        <v>86</v>
      </c>
      <c r="AV107" s="11" t="s">
        <v>86</v>
      </c>
      <c r="AW107" s="11" t="s">
        <v>41</v>
      </c>
      <c r="AX107" s="11" t="s">
        <v>25</v>
      </c>
      <c r="AY107" s="213" t="s">
        <v>143</v>
      </c>
    </row>
    <row r="108" spans="2:65" s="1" customFormat="1" ht="25.5" customHeight="1">
      <c r="B108" s="39"/>
      <c r="C108" s="190" t="s">
        <v>214</v>
      </c>
      <c r="D108" s="190" t="s">
        <v>145</v>
      </c>
      <c r="E108" s="191" t="s">
        <v>1217</v>
      </c>
      <c r="F108" s="192" t="s">
        <v>1218</v>
      </c>
      <c r="G108" s="193" t="s">
        <v>965</v>
      </c>
      <c r="H108" s="194">
        <v>1</v>
      </c>
      <c r="I108" s="195"/>
      <c r="J108" s="196">
        <f>ROUND(I108*H108,2)</f>
        <v>0</v>
      </c>
      <c r="K108" s="192" t="s">
        <v>149</v>
      </c>
      <c r="L108" s="59"/>
      <c r="M108" s="197" t="s">
        <v>34</v>
      </c>
      <c r="N108" s="198" t="s">
        <v>48</v>
      </c>
      <c r="O108" s="40"/>
      <c r="P108" s="199">
        <f>O108*H108</f>
        <v>0</v>
      </c>
      <c r="Q108" s="199">
        <v>0</v>
      </c>
      <c r="R108" s="199">
        <f>Q108*H108</f>
        <v>0</v>
      </c>
      <c r="S108" s="199">
        <v>0</v>
      </c>
      <c r="T108" s="200">
        <f>S108*H108</f>
        <v>0</v>
      </c>
      <c r="AR108" s="22" t="s">
        <v>403</v>
      </c>
      <c r="AT108" s="22" t="s">
        <v>145</v>
      </c>
      <c r="AU108" s="22" t="s">
        <v>86</v>
      </c>
      <c r="AY108" s="22" t="s">
        <v>143</v>
      </c>
      <c r="BE108" s="201">
        <f>IF(N108="základní",J108,0)</f>
        <v>0</v>
      </c>
      <c r="BF108" s="201">
        <f>IF(N108="snížená",J108,0)</f>
        <v>0</v>
      </c>
      <c r="BG108" s="201">
        <f>IF(N108="zákl. přenesená",J108,0)</f>
        <v>0</v>
      </c>
      <c r="BH108" s="201">
        <f>IF(N108="sníž. přenesená",J108,0)</f>
        <v>0</v>
      </c>
      <c r="BI108" s="201">
        <f>IF(N108="nulová",J108,0)</f>
        <v>0</v>
      </c>
      <c r="BJ108" s="22" t="s">
        <v>25</v>
      </c>
      <c r="BK108" s="201">
        <f>ROUND(I108*H108,2)</f>
        <v>0</v>
      </c>
      <c r="BL108" s="22" t="s">
        <v>403</v>
      </c>
      <c r="BM108" s="22" t="s">
        <v>1219</v>
      </c>
    </row>
    <row r="109" spans="2:65" s="1" customFormat="1" ht="16.5" customHeight="1">
      <c r="B109" s="39"/>
      <c r="C109" s="190" t="s">
        <v>10</v>
      </c>
      <c r="D109" s="190" t="s">
        <v>145</v>
      </c>
      <c r="E109" s="191" t="s">
        <v>1220</v>
      </c>
      <c r="F109" s="192" t="s">
        <v>1221</v>
      </c>
      <c r="G109" s="193" t="s">
        <v>965</v>
      </c>
      <c r="H109" s="194">
        <v>1</v>
      </c>
      <c r="I109" s="195"/>
      <c r="J109" s="196">
        <f>ROUND(I109*H109,2)</f>
        <v>0</v>
      </c>
      <c r="K109" s="192" t="s">
        <v>149</v>
      </c>
      <c r="L109" s="59"/>
      <c r="M109" s="197" t="s">
        <v>34</v>
      </c>
      <c r="N109" s="198" t="s">
        <v>48</v>
      </c>
      <c r="O109" s="40"/>
      <c r="P109" s="199">
        <f>O109*H109</f>
        <v>0</v>
      </c>
      <c r="Q109" s="199">
        <v>0</v>
      </c>
      <c r="R109" s="199">
        <f>Q109*H109</f>
        <v>0</v>
      </c>
      <c r="S109" s="199">
        <v>0</v>
      </c>
      <c r="T109" s="200">
        <f>S109*H109</f>
        <v>0</v>
      </c>
      <c r="AR109" s="22" t="s">
        <v>403</v>
      </c>
      <c r="AT109" s="22" t="s">
        <v>145</v>
      </c>
      <c r="AU109" s="22" t="s">
        <v>86</v>
      </c>
      <c r="AY109" s="22" t="s">
        <v>143</v>
      </c>
      <c r="BE109" s="201">
        <f>IF(N109="základní",J109,0)</f>
        <v>0</v>
      </c>
      <c r="BF109" s="201">
        <f>IF(N109="snížená",J109,0)</f>
        <v>0</v>
      </c>
      <c r="BG109" s="201">
        <f>IF(N109="zákl. přenesená",J109,0)</f>
        <v>0</v>
      </c>
      <c r="BH109" s="201">
        <f>IF(N109="sníž. přenesená",J109,0)</f>
        <v>0</v>
      </c>
      <c r="BI109" s="201">
        <f>IF(N109="nulová",J109,0)</f>
        <v>0</v>
      </c>
      <c r="BJ109" s="22" t="s">
        <v>25</v>
      </c>
      <c r="BK109" s="201">
        <f>ROUND(I109*H109,2)</f>
        <v>0</v>
      </c>
      <c r="BL109" s="22" t="s">
        <v>403</v>
      </c>
      <c r="BM109" s="22" t="s">
        <v>1222</v>
      </c>
    </row>
    <row r="110" spans="2:65" s="1" customFormat="1" ht="16.5" customHeight="1">
      <c r="B110" s="39"/>
      <c r="C110" s="190" t="s">
        <v>224</v>
      </c>
      <c r="D110" s="190" t="s">
        <v>145</v>
      </c>
      <c r="E110" s="191" t="s">
        <v>1223</v>
      </c>
      <c r="F110" s="192" t="s">
        <v>1224</v>
      </c>
      <c r="G110" s="193" t="s">
        <v>965</v>
      </c>
      <c r="H110" s="194">
        <v>1</v>
      </c>
      <c r="I110" s="195"/>
      <c r="J110" s="196">
        <f>ROUND(I110*H110,2)</f>
        <v>0</v>
      </c>
      <c r="K110" s="192" t="s">
        <v>149</v>
      </c>
      <c r="L110" s="59"/>
      <c r="M110" s="197" t="s">
        <v>34</v>
      </c>
      <c r="N110" s="198" t="s">
        <v>48</v>
      </c>
      <c r="O110" s="40"/>
      <c r="P110" s="199">
        <f>O110*H110</f>
        <v>0</v>
      </c>
      <c r="Q110" s="199">
        <v>0</v>
      </c>
      <c r="R110" s="199">
        <f>Q110*H110</f>
        <v>0</v>
      </c>
      <c r="S110" s="199">
        <v>0</v>
      </c>
      <c r="T110" s="200">
        <f>S110*H110</f>
        <v>0</v>
      </c>
      <c r="AR110" s="22" t="s">
        <v>403</v>
      </c>
      <c r="AT110" s="22" t="s">
        <v>145</v>
      </c>
      <c r="AU110" s="22" t="s">
        <v>86</v>
      </c>
      <c r="AY110" s="22" t="s">
        <v>143</v>
      </c>
      <c r="BE110" s="201">
        <f>IF(N110="základní",J110,0)</f>
        <v>0</v>
      </c>
      <c r="BF110" s="201">
        <f>IF(N110="snížená",J110,0)</f>
        <v>0</v>
      </c>
      <c r="BG110" s="201">
        <f>IF(N110="zákl. přenesená",J110,0)</f>
        <v>0</v>
      </c>
      <c r="BH110" s="201">
        <f>IF(N110="sníž. přenesená",J110,0)</f>
        <v>0</v>
      </c>
      <c r="BI110" s="201">
        <f>IF(N110="nulová",J110,0)</f>
        <v>0</v>
      </c>
      <c r="BJ110" s="22" t="s">
        <v>25</v>
      </c>
      <c r="BK110" s="201">
        <f>ROUND(I110*H110,2)</f>
        <v>0</v>
      </c>
      <c r="BL110" s="22" t="s">
        <v>403</v>
      </c>
      <c r="BM110" s="22" t="s">
        <v>1225</v>
      </c>
    </row>
    <row r="111" spans="2:65" s="10" customFormat="1" ht="29.85" customHeight="1">
      <c r="B111" s="174"/>
      <c r="C111" s="175"/>
      <c r="D111" s="176" t="s">
        <v>76</v>
      </c>
      <c r="E111" s="188" t="s">
        <v>1226</v>
      </c>
      <c r="F111" s="188" t="s">
        <v>1227</v>
      </c>
      <c r="G111" s="175"/>
      <c r="H111" s="175"/>
      <c r="I111" s="178"/>
      <c r="J111" s="189">
        <f>BK111</f>
        <v>0</v>
      </c>
      <c r="K111" s="175"/>
      <c r="L111" s="180"/>
      <c r="M111" s="181"/>
      <c r="N111" s="182"/>
      <c r="O111" s="182"/>
      <c r="P111" s="183">
        <f>P112</f>
        <v>0</v>
      </c>
      <c r="Q111" s="182"/>
      <c r="R111" s="183">
        <f>R112</f>
        <v>0</v>
      </c>
      <c r="S111" s="182"/>
      <c r="T111" s="184">
        <f>T112</f>
        <v>0</v>
      </c>
      <c r="AR111" s="185" t="s">
        <v>171</v>
      </c>
      <c r="AT111" s="186" t="s">
        <v>76</v>
      </c>
      <c r="AU111" s="186" t="s">
        <v>25</v>
      </c>
      <c r="AY111" s="185" t="s">
        <v>143</v>
      </c>
      <c r="BK111" s="187">
        <f>BK112</f>
        <v>0</v>
      </c>
    </row>
    <row r="112" spans="2:65" s="1" customFormat="1" ht="25.5" customHeight="1">
      <c r="B112" s="39"/>
      <c r="C112" s="190" t="s">
        <v>229</v>
      </c>
      <c r="D112" s="190" t="s">
        <v>145</v>
      </c>
      <c r="E112" s="191" t="s">
        <v>1228</v>
      </c>
      <c r="F112" s="192" t="s">
        <v>1229</v>
      </c>
      <c r="G112" s="193" t="s">
        <v>965</v>
      </c>
      <c r="H112" s="194">
        <v>1</v>
      </c>
      <c r="I112" s="195"/>
      <c r="J112" s="196">
        <f>ROUND(I112*H112,2)</f>
        <v>0</v>
      </c>
      <c r="K112" s="192" t="s">
        <v>34</v>
      </c>
      <c r="L112" s="59"/>
      <c r="M112" s="197" t="s">
        <v>34</v>
      </c>
      <c r="N112" s="198" t="s">
        <v>48</v>
      </c>
      <c r="O112" s="40"/>
      <c r="P112" s="199">
        <f>O112*H112</f>
        <v>0</v>
      </c>
      <c r="Q112" s="199">
        <v>0</v>
      </c>
      <c r="R112" s="199">
        <f>Q112*H112</f>
        <v>0</v>
      </c>
      <c r="S112" s="199">
        <v>0</v>
      </c>
      <c r="T112" s="200">
        <f>S112*H112</f>
        <v>0</v>
      </c>
      <c r="AR112" s="22" t="s">
        <v>403</v>
      </c>
      <c r="AT112" s="22" t="s">
        <v>145</v>
      </c>
      <c r="AU112" s="22" t="s">
        <v>86</v>
      </c>
      <c r="AY112" s="22" t="s">
        <v>143</v>
      </c>
      <c r="BE112" s="201">
        <f>IF(N112="základní",J112,0)</f>
        <v>0</v>
      </c>
      <c r="BF112" s="201">
        <f>IF(N112="snížená",J112,0)</f>
        <v>0</v>
      </c>
      <c r="BG112" s="201">
        <f>IF(N112="zákl. přenesená",J112,0)</f>
        <v>0</v>
      </c>
      <c r="BH112" s="201">
        <f>IF(N112="sníž. přenesená",J112,0)</f>
        <v>0</v>
      </c>
      <c r="BI112" s="201">
        <f>IF(N112="nulová",J112,0)</f>
        <v>0</v>
      </c>
      <c r="BJ112" s="22" t="s">
        <v>25</v>
      </c>
      <c r="BK112" s="201">
        <f>ROUND(I112*H112,2)</f>
        <v>0</v>
      </c>
      <c r="BL112" s="22" t="s">
        <v>403</v>
      </c>
      <c r="BM112" s="22" t="s">
        <v>1230</v>
      </c>
    </row>
    <row r="113" spans="2:65" s="10" customFormat="1" ht="29.85" customHeight="1">
      <c r="B113" s="174"/>
      <c r="C113" s="175"/>
      <c r="D113" s="176" t="s">
        <v>76</v>
      </c>
      <c r="E113" s="188" t="s">
        <v>1231</v>
      </c>
      <c r="F113" s="188" t="s">
        <v>1232</v>
      </c>
      <c r="G113" s="175"/>
      <c r="H113" s="175"/>
      <c r="I113" s="178"/>
      <c r="J113" s="189">
        <f>BK113</f>
        <v>0</v>
      </c>
      <c r="K113" s="175"/>
      <c r="L113" s="180"/>
      <c r="M113" s="181"/>
      <c r="N113" s="182"/>
      <c r="O113" s="182"/>
      <c r="P113" s="183">
        <f>P114</f>
        <v>0</v>
      </c>
      <c r="Q113" s="182"/>
      <c r="R113" s="183">
        <f>R114</f>
        <v>0</v>
      </c>
      <c r="S113" s="182"/>
      <c r="T113" s="184">
        <f>T114</f>
        <v>0</v>
      </c>
      <c r="AR113" s="185" t="s">
        <v>171</v>
      </c>
      <c r="AT113" s="186" t="s">
        <v>76</v>
      </c>
      <c r="AU113" s="186" t="s">
        <v>25</v>
      </c>
      <c r="AY113" s="185" t="s">
        <v>143</v>
      </c>
      <c r="BK113" s="187">
        <f>BK114</f>
        <v>0</v>
      </c>
    </row>
    <row r="114" spans="2:65" s="1" customFormat="1" ht="25.5" customHeight="1">
      <c r="B114" s="39"/>
      <c r="C114" s="190" t="s">
        <v>234</v>
      </c>
      <c r="D114" s="190" t="s">
        <v>145</v>
      </c>
      <c r="E114" s="191" t="s">
        <v>1233</v>
      </c>
      <c r="F114" s="192" t="s">
        <v>1234</v>
      </c>
      <c r="G114" s="193" t="s">
        <v>1235</v>
      </c>
      <c r="H114" s="242"/>
      <c r="I114" s="195"/>
      <c r="J114" s="196">
        <f>ROUND(I114*H114,2)</f>
        <v>0</v>
      </c>
      <c r="K114" s="192" t="s">
        <v>34</v>
      </c>
      <c r="L114" s="59"/>
      <c r="M114" s="197" t="s">
        <v>34</v>
      </c>
      <c r="N114" s="238" t="s">
        <v>48</v>
      </c>
      <c r="O114" s="239"/>
      <c r="P114" s="240">
        <f>O114*H114</f>
        <v>0</v>
      </c>
      <c r="Q114" s="240">
        <v>0</v>
      </c>
      <c r="R114" s="240">
        <f>Q114*H114</f>
        <v>0</v>
      </c>
      <c r="S114" s="240">
        <v>0</v>
      </c>
      <c r="T114" s="241">
        <f>S114*H114</f>
        <v>0</v>
      </c>
      <c r="AR114" s="22" t="s">
        <v>403</v>
      </c>
      <c r="AT114" s="22" t="s">
        <v>145</v>
      </c>
      <c r="AU114" s="22" t="s">
        <v>86</v>
      </c>
      <c r="AY114" s="22" t="s">
        <v>143</v>
      </c>
      <c r="BE114" s="201">
        <f>IF(N114="základní",J114,0)</f>
        <v>0</v>
      </c>
      <c r="BF114" s="201">
        <f>IF(N114="snížená",J114,0)</f>
        <v>0</v>
      </c>
      <c r="BG114" s="201">
        <f>IF(N114="zákl. přenesená",J114,0)</f>
        <v>0</v>
      </c>
      <c r="BH114" s="201">
        <f>IF(N114="sníž. přenesená",J114,0)</f>
        <v>0</v>
      </c>
      <c r="BI114" s="201">
        <f>IF(N114="nulová",J114,0)</f>
        <v>0</v>
      </c>
      <c r="BJ114" s="22" t="s">
        <v>25</v>
      </c>
      <c r="BK114" s="201">
        <f>ROUND(I114*H114,2)</f>
        <v>0</v>
      </c>
      <c r="BL114" s="22" t="s">
        <v>403</v>
      </c>
      <c r="BM114" s="22" t="s">
        <v>1236</v>
      </c>
    </row>
    <row r="115" spans="2:65" s="1" customFormat="1" ht="6.95" customHeight="1">
      <c r="B115" s="54"/>
      <c r="C115" s="55"/>
      <c r="D115" s="55"/>
      <c r="E115" s="55"/>
      <c r="F115" s="55"/>
      <c r="G115" s="55"/>
      <c r="H115" s="55"/>
      <c r="I115" s="137"/>
      <c r="J115" s="55"/>
      <c r="K115" s="55"/>
      <c r="L115" s="59"/>
    </row>
  </sheetData>
  <sheetProtection algorithmName="SHA-512" hashValue="LiNpt2dgTLMTufWX4rDSQhcnRfNqf+MX+3trjYSszs49VZ6bGp8eht3fA1WaU4Lrng/7MUCslXvkElx+N5FT0Q==" saltValue="TAhPNFMrTdK8LydAdDFdy98ZFAN24++ePrgqPXO13qP8InhUMPsF1CtyfbwFIHzOH9DkQo5H2ZwlFx+1hU2yFA==" spinCount="100000" sheet="1" objects="1" scenarios="1" formatColumns="0" formatRows="0" autoFilter="0"/>
  <autoFilter ref="C82:K114"/>
  <mergeCells count="10">
    <mergeCell ref="J51:J52"/>
    <mergeCell ref="E73:H73"/>
    <mergeCell ref="E75:H75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43" customWidth="1"/>
    <col min="2" max="2" width="1.6640625" style="243" customWidth="1"/>
    <col min="3" max="4" width="5" style="243" customWidth="1"/>
    <col min="5" max="5" width="11.6640625" style="243" customWidth="1"/>
    <col min="6" max="6" width="9.1640625" style="243" customWidth="1"/>
    <col min="7" max="7" width="5" style="243" customWidth="1"/>
    <col min="8" max="8" width="77.83203125" style="243" customWidth="1"/>
    <col min="9" max="10" width="20" style="243" customWidth="1"/>
    <col min="11" max="11" width="1.6640625" style="243" customWidth="1"/>
  </cols>
  <sheetData>
    <row r="1" spans="2:11" ht="37.5" customHeight="1"/>
    <row r="2" spans="2:11" ht="7.5" customHeight="1">
      <c r="B2" s="244"/>
      <c r="C2" s="245"/>
      <c r="D2" s="245"/>
      <c r="E2" s="245"/>
      <c r="F2" s="245"/>
      <c r="G2" s="245"/>
      <c r="H2" s="245"/>
      <c r="I2" s="245"/>
      <c r="J2" s="245"/>
      <c r="K2" s="246"/>
    </row>
    <row r="3" spans="2:11" s="13" customFormat="1" ht="45" customHeight="1">
      <c r="B3" s="247"/>
      <c r="C3" s="371" t="s">
        <v>1237</v>
      </c>
      <c r="D3" s="371"/>
      <c r="E3" s="371"/>
      <c r="F3" s="371"/>
      <c r="G3" s="371"/>
      <c r="H3" s="371"/>
      <c r="I3" s="371"/>
      <c r="J3" s="371"/>
      <c r="K3" s="248"/>
    </row>
    <row r="4" spans="2:11" ht="25.5" customHeight="1">
      <c r="B4" s="249"/>
      <c r="C4" s="375" t="s">
        <v>1238</v>
      </c>
      <c r="D4" s="375"/>
      <c r="E4" s="375"/>
      <c r="F4" s="375"/>
      <c r="G4" s="375"/>
      <c r="H4" s="375"/>
      <c r="I4" s="375"/>
      <c r="J4" s="375"/>
      <c r="K4" s="250"/>
    </row>
    <row r="5" spans="2:11" ht="5.25" customHeight="1">
      <c r="B5" s="249"/>
      <c r="C5" s="251"/>
      <c r="D5" s="251"/>
      <c r="E5" s="251"/>
      <c r="F5" s="251"/>
      <c r="G5" s="251"/>
      <c r="H5" s="251"/>
      <c r="I5" s="251"/>
      <c r="J5" s="251"/>
      <c r="K5" s="250"/>
    </row>
    <row r="6" spans="2:11" ht="15" customHeight="1">
      <c r="B6" s="249"/>
      <c r="C6" s="374" t="s">
        <v>1239</v>
      </c>
      <c r="D6" s="374"/>
      <c r="E6" s="374"/>
      <c r="F6" s="374"/>
      <c r="G6" s="374"/>
      <c r="H6" s="374"/>
      <c r="I6" s="374"/>
      <c r="J6" s="374"/>
      <c r="K6" s="250"/>
    </row>
    <row r="7" spans="2:11" ht="15" customHeight="1">
      <c r="B7" s="253"/>
      <c r="C7" s="374" t="s">
        <v>1240</v>
      </c>
      <c r="D7" s="374"/>
      <c r="E7" s="374"/>
      <c r="F7" s="374"/>
      <c r="G7" s="374"/>
      <c r="H7" s="374"/>
      <c r="I7" s="374"/>
      <c r="J7" s="374"/>
      <c r="K7" s="250"/>
    </row>
    <row r="8" spans="2:11" ht="12.75" customHeight="1">
      <c r="B8" s="253"/>
      <c r="C8" s="252"/>
      <c r="D8" s="252"/>
      <c r="E8" s="252"/>
      <c r="F8" s="252"/>
      <c r="G8" s="252"/>
      <c r="H8" s="252"/>
      <c r="I8" s="252"/>
      <c r="J8" s="252"/>
      <c r="K8" s="250"/>
    </row>
    <row r="9" spans="2:11" ht="15" customHeight="1">
      <c r="B9" s="253"/>
      <c r="C9" s="374" t="s">
        <v>1241</v>
      </c>
      <c r="D9" s="374"/>
      <c r="E9" s="374"/>
      <c r="F9" s="374"/>
      <c r="G9" s="374"/>
      <c r="H9" s="374"/>
      <c r="I9" s="374"/>
      <c r="J9" s="374"/>
      <c r="K9" s="250"/>
    </row>
    <row r="10" spans="2:11" ht="15" customHeight="1">
      <c r="B10" s="253"/>
      <c r="C10" s="252"/>
      <c r="D10" s="374" t="s">
        <v>1242</v>
      </c>
      <c r="E10" s="374"/>
      <c r="F10" s="374"/>
      <c r="G10" s="374"/>
      <c r="H10" s="374"/>
      <c r="I10" s="374"/>
      <c r="J10" s="374"/>
      <c r="K10" s="250"/>
    </row>
    <row r="11" spans="2:11" ht="15" customHeight="1">
      <c r="B11" s="253"/>
      <c r="C11" s="254"/>
      <c r="D11" s="374" t="s">
        <v>1243</v>
      </c>
      <c r="E11" s="374"/>
      <c r="F11" s="374"/>
      <c r="G11" s="374"/>
      <c r="H11" s="374"/>
      <c r="I11" s="374"/>
      <c r="J11" s="374"/>
      <c r="K11" s="250"/>
    </row>
    <row r="12" spans="2:11" ht="12.75" customHeight="1">
      <c r="B12" s="253"/>
      <c r="C12" s="254"/>
      <c r="D12" s="254"/>
      <c r="E12" s="254"/>
      <c r="F12" s="254"/>
      <c r="G12" s="254"/>
      <c r="H12" s="254"/>
      <c r="I12" s="254"/>
      <c r="J12" s="254"/>
      <c r="K12" s="250"/>
    </row>
    <row r="13" spans="2:11" ht="15" customHeight="1">
      <c r="B13" s="253"/>
      <c r="C13" s="254"/>
      <c r="D13" s="374" t="s">
        <v>1244</v>
      </c>
      <c r="E13" s="374"/>
      <c r="F13" s="374"/>
      <c r="G13" s="374"/>
      <c r="H13" s="374"/>
      <c r="I13" s="374"/>
      <c r="J13" s="374"/>
      <c r="K13" s="250"/>
    </row>
    <row r="14" spans="2:11" ht="15" customHeight="1">
      <c r="B14" s="253"/>
      <c r="C14" s="254"/>
      <c r="D14" s="374" t="s">
        <v>1245</v>
      </c>
      <c r="E14" s="374"/>
      <c r="F14" s="374"/>
      <c r="G14" s="374"/>
      <c r="H14" s="374"/>
      <c r="I14" s="374"/>
      <c r="J14" s="374"/>
      <c r="K14" s="250"/>
    </row>
    <row r="15" spans="2:11" ht="15" customHeight="1">
      <c r="B15" s="253"/>
      <c r="C15" s="254"/>
      <c r="D15" s="374" t="s">
        <v>1246</v>
      </c>
      <c r="E15" s="374"/>
      <c r="F15" s="374"/>
      <c r="G15" s="374"/>
      <c r="H15" s="374"/>
      <c r="I15" s="374"/>
      <c r="J15" s="374"/>
      <c r="K15" s="250"/>
    </row>
    <row r="16" spans="2:11" ht="15" customHeight="1">
      <c r="B16" s="253"/>
      <c r="C16" s="254"/>
      <c r="D16" s="254"/>
      <c r="E16" s="255" t="s">
        <v>84</v>
      </c>
      <c r="F16" s="374" t="s">
        <v>1247</v>
      </c>
      <c r="G16" s="374"/>
      <c r="H16" s="374"/>
      <c r="I16" s="374"/>
      <c r="J16" s="374"/>
      <c r="K16" s="250"/>
    </row>
    <row r="17" spans="2:11" ht="15" customHeight="1">
      <c r="B17" s="253"/>
      <c r="C17" s="254"/>
      <c r="D17" s="254"/>
      <c r="E17" s="255" t="s">
        <v>1248</v>
      </c>
      <c r="F17" s="374" t="s">
        <v>1249</v>
      </c>
      <c r="G17" s="374"/>
      <c r="H17" s="374"/>
      <c r="I17" s="374"/>
      <c r="J17" s="374"/>
      <c r="K17" s="250"/>
    </row>
    <row r="18" spans="2:11" ht="15" customHeight="1">
      <c r="B18" s="253"/>
      <c r="C18" s="254"/>
      <c r="D18" s="254"/>
      <c r="E18" s="255" t="s">
        <v>1250</v>
      </c>
      <c r="F18" s="374" t="s">
        <v>1251</v>
      </c>
      <c r="G18" s="374"/>
      <c r="H18" s="374"/>
      <c r="I18" s="374"/>
      <c r="J18" s="374"/>
      <c r="K18" s="250"/>
    </row>
    <row r="19" spans="2:11" ht="15" customHeight="1">
      <c r="B19" s="253"/>
      <c r="C19" s="254"/>
      <c r="D19" s="254"/>
      <c r="E19" s="255" t="s">
        <v>1252</v>
      </c>
      <c r="F19" s="374" t="s">
        <v>1253</v>
      </c>
      <c r="G19" s="374"/>
      <c r="H19" s="374"/>
      <c r="I19" s="374"/>
      <c r="J19" s="374"/>
      <c r="K19" s="250"/>
    </row>
    <row r="20" spans="2:11" ht="15" customHeight="1">
      <c r="B20" s="253"/>
      <c r="C20" s="254"/>
      <c r="D20" s="254"/>
      <c r="E20" s="255" t="s">
        <v>1254</v>
      </c>
      <c r="F20" s="374" t="s">
        <v>1255</v>
      </c>
      <c r="G20" s="374"/>
      <c r="H20" s="374"/>
      <c r="I20" s="374"/>
      <c r="J20" s="374"/>
      <c r="K20" s="250"/>
    </row>
    <row r="21" spans="2:11" ht="15" customHeight="1">
      <c r="B21" s="253"/>
      <c r="C21" s="254"/>
      <c r="D21" s="254"/>
      <c r="E21" s="255" t="s">
        <v>1256</v>
      </c>
      <c r="F21" s="374" t="s">
        <v>1257</v>
      </c>
      <c r="G21" s="374"/>
      <c r="H21" s="374"/>
      <c r="I21" s="374"/>
      <c r="J21" s="374"/>
      <c r="K21" s="250"/>
    </row>
    <row r="22" spans="2:11" ht="12.75" customHeight="1">
      <c r="B22" s="253"/>
      <c r="C22" s="254"/>
      <c r="D22" s="254"/>
      <c r="E22" s="254"/>
      <c r="F22" s="254"/>
      <c r="G22" s="254"/>
      <c r="H22" s="254"/>
      <c r="I22" s="254"/>
      <c r="J22" s="254"/>
      <c r="K22" s="250"/>
    </row>
    <row r="23" spans="2:11" ht="15" customHeight="1">
      <c r="B23" s="253"/>
      <c r="C23" s="374" t="s">
        <v>1258</v>
      </c>
      <c r="D23" s="374"/>
      <c r="E23" s="374"/>
      <c r="F23" s="374"/>
      <c r="G23" s="374"/>
      <c r="H23" s="374"/>
      <c r="I23" s="374"/>
      <c r="J23" s="374"/>
      <c r="K23" s="250"/>
    </row>
    <row r="24" spans="2:11" ht="15" customHeight="1">
      <c r="B24" s="253"/>
      <c r="C24" s="374" t="s">
        <v>1259</v>
      </c>
      <c r="D24" s="374"/>
      <c r="E24" s="374"/>
      <c r="F24" s="374"/>
      <c r="G24" s="374"/>
      <c r="H24" s="374"/>
      <c r="I24" s="374"/>
      <c r="J24" s="374"/>
      <c r="K24" s="250"/>
    </row>
    <row r="25" spans="2:11" ht="15" customHeight="1">
      <c r="B25" s="253"/>
      <c r="C25" s="252"/>
      <c r="D25" s="374" t="s">
        <v>1260</v>
      </c>
      <c r="E25" s="374"/>
      <c r="F25" s="374"/>
      <c r="G25" s="374"/>
      <c r="H25" s="374"/>
      <c r="I25" s="374"/>
      <c r="J25" s="374"/>
      <c r="K25" s="250"/>
    </row>
    <row r="26" spans="2:11" ht="15" customHeight="1">
      <c r="B26" s="253"/>
      <c r="C26" s="254"/>
      <c r="D26" s="374" t="s">
        <v>1261</v>
      </c>
      <c r="E26" s="374"/>
      <c r="F26" s="374"/>
      <c r="G26" s="374"/>
      <c r="H26" s="374"/>
      <c r="I26" s="374"/>
      <c r="J26" s="374"/>
      <c r="K26" s="250"/>
    </row>
    <row r="27" spans="2:11" ht="12.75" customHeight="1">
      <c r="B27" s="253"/>
      <c r="C27" s="254"/>
      <c r="D27" s="254"/>
      <c r="E27" s="254"/>
      <c r="F27" s="254"/>
      <c r="G27" s="254"/>
      <c r="H27" s="254"/>
      <c r="I27" s="254"/>
      <c r="J27" s="254"/>
      <c r="K27" s="250"/>
    </row>
    <row r="28" spans="2:11" ht="15" customHeight="1">
      <c r="B28" s="253"/>
      <c r="C28" s="254"/>
      <c r="D28" s="374" t="s">
        <v>1262</v>
      </c>
      <c r="E28" s="374"/>
      <c r="F28" s="374"/>
      <c r="G28" s="374"/>
      <c r="H28" s="374"/>
      <c r="I28" s="374"/>
      <c r="J28" s="374"/>
      <c r="K28" s="250"/>
    </row>
    <row r="29" spans="2:11" ht="15" customHeight="1">
      <c r="B29" s="253"/>
      <c r="C29" s="254"/>
      <c r="D29" s="374" t="s">
        <v>1263</v>
      </c>
      <c r="E29" s="374"/>
      <c r="F29" s="374"/>
      <c r="G29" s="374"/>
      <c r="H29" s="374"/>
      <c r="I29" s="374"/>
      <c r="J29" s="374"/>
      <c r="K29" s="250"/>
    </row>
    <row r="30" spans="2:11" ht="12.75" customHeight="1">
      <c r="B30" s="253"/>
      <c r="C30" s="254"/>
      <c r="D30" s="254"/>
      <c r="E30" s="254"/>
      <c r="F30" s="254"/>
      <c r="G30" s="254"/>
      <c r="H30" s="254"/>
      <c r="I30" s="254"/>
      <c r="J30" s="254"/>
      <c r="K30" s="250"/>
    </row>
    <row r="31" spans="2:11" ht="15" customHeight="1">
      <c r="B31" s="253"/>
      <c r="C31" s="254"/>
      <c r="D31" s="374" t="s">
        <v>1264</v>
      </c>
      <c r="E31" s="374"/>
      <c r="F31" s="374"/>
      <c r="G31" s="374"/>
      <c r="H31" s="374"/>
      <c r="I31" s="374"/>
      <c r="J31" s="374"/>
      <c r="K31" s="250"/>
    </row>
    <row r="32" spans="2:11" ht="15" customHeight="1">
      <c r="B32" s="253"/>
      <c r="C32" s="254"/>
      <c r="D32" s="374" t="s">
        <v>1265</v>
      </c>
      <c r="E32" s="374"/>
      <c r="F32" s="374"/>
      <c r="G32" s="374"/>
      <c r="H32" s="374"/>
      <c r="I32" s="374"/>
      <c r="J32" s="374"/>
      <c r="K32" s="250"/>
    </row>
    <row r="33" spans="2:11" ht="15" customHeight="1">
      <c r="B33" s="253"/>
      <c r="C33" s="254"/>
      <c r="D33" s="374" t="s">
        <v>1266</v>
      </c>
      <c r="E33" s="374"/>
      <c r="F33" s="374"/>
      <c r="G33" s="374"/>
      <c r="H33" s="374"/>
      <c r="I33" s="374"/>
      <c r="J33" s="374"/>
      <c r="K33" s="250"/>
    </row>
    <row r="34" spans="2:11" ht="15" customHeight="1">
      <c r="B34" s="253"/>
      <c r="C34" s="254"/>
      <c r="D34" s="252"/>
      <c r="E34" s="256" t="s">
        <v>128</v>
      </c>
      <c r="F34" s="252"/>
      <c r="G34" s="374" t="s">
        <v>1267</v>
      </c>
      <c r="H34" s="374"/>
      <c r="I34" s="374"/>
      <c r="J34" s="374"/>
      <c r="K34" s="250"/>
    </row>
    <row r="35" spans="2:11" ht="30.75" customHeight="1">
      <c r="B35" s="253"/>
      <c r="C35" s="254"/>
      <c r="D35" s="252"/>
      <c r="E35" s="256" t="s">
        <v>1268</v>
      </c>
      <c r="F35" s="252"/>
      <c r="G35" s="374" t="s">
        <v>1269</v>
      </c>
      <c r="H35" s="374"/>
      <c r="I35" s="374"/>
      <c r="J35" s="374"/>
      <c r="K35" s="250"/>
    </row>
    <row r="36" spans="2:11" ht="15" customHeight="1">
      <c r="B36" s="253"/>
      <c r="C36" s="254"/>
      <c r="D36" s="252"/>
      <c r="E36" s="256" t="s">
        <v>58</v>
      </c>
      <c r="F36" s="252"/>
      <c r="G36" s="374" t="s">
        <v>1270</v>
      </c>
      <c r="H36" s="374"/>
      <c r="I36" s="374"/>
      <c r="J36" s="374"/>
      <c r="K36" s="250"/>
    </row>
    <row r="37" spans="2:11" ht="15" customHeight="1">
      <c r="B37" s="253"/>
      <c r="C37" s="254"/>
      <c r="D37" s="252"/>
      <c r="E37" s="256" t="s">
        <v>129</v>
      </c>
      <c r="F37" s="252"/>
      <c r="G37" s="374" t="s">
        <v>1271</v>
      </c>
      <c r="H37" s="374"/>
      <c r="I37" s="374"/>
      <c r="J37" s="374"/>
      <c r="K37" s="250"/>
    </row>
    <row r="38" spans="2:11" ht="15" customHeight="1">
      <c r="B38" s="253"/>
      <c r="C38" s="254"/>
      <c r="D38" s="252"/>
      <c r="E38" s="256" t="s">
        <v>130</v>
      </c>
      <c r="F38" s="252"/>
      <c r="G38" s="374" t="s">
        <v>1272</v>
      </c>
      <c r="H38" s="374"/>
      <c r="I38" s="374"/>
      <c r="J38" s="374"/>
      <c r="K38" s="250"/>
    </row>
    <row r="39" spans="2:11" ht="15" customHeight="1">
      <c r="B39" s="253"/>
      <c r="C39" s="254"/>
      <c r="D39" s="252"/>
      <c r="E39" s="256" t="s">
        <v>131</v>
      </c>
      <c r="F39" s="252"/>
      <c r="G39" s="374" t="s">
        <v>1273</v>
      </c>
      <c r="H39" s="374"/>
      <c r="I39" s="374"/>
      <c r="J39" s="374"/>
      <c r="K39" s="250"/>
    </row>
    <row r="40" spans="2:11" ht="15" customHeight="1">
      <c r="B40" s="253"/>
      <c r="C40" s="254"/>
      <c r="D40" s="252"/>
      <c r="E40" s="256" t="s">
        <v>1274</v>
      </c>
      <c r="F40" s="252"/>
      <c r="G40" s="374" t="s">
        <v>1275</v>
      </c>
      <c r="H40" s="374"/>
      <c r="I40" s="374"/>
      <c r="J40" s="374"/>
      <c r="K40" s="250"/>
    </row>
    <row r="41" spans="2:11" ht="15" customHeight="1">
      <c r="B41" s="253"/>
      <c r="C41" s="254"/>
      <c r="D41" s="252"/>
      <c r="E41" s="256"/>
      <c r="F41" s="252"/>
      <c r="G41" s="374" t="s">
        <v>1276</v>
      </c>
      <c r="H41" s="374"/>
      <c r="I41" s="374"/>
      <c r="J41" s="374"/>
      <c r="K41" s="250"/>
    </row>
    <row r="42" spans="2:11" ht="15" customHeight="1">
      <c r="B42" s="253"/>
      <c r="C42" s="254"/>
      <c r="D42" s="252"/>
      <c r="E42" s="256" t="s">
        <v>1277</v>
      </c>
      <c r="F42" s="252"/>
      <c r="G42" s="374" t="s">
        <v>1278</v>
      </c>
      <c r="H42" s="374"/>
      <c r="I42" s="374"/>
      <c r="J42" s="374"/>
      <c r="K42" s="250"/>
    </row>
    <row r="43" spans="2:11" ht="15" customHeight="1">
      <c r="B43" s="253"/>
      <c r="C43" s="254"/>
      <c r="D43" s="252"/>
      <c r="E43" s="256" t="s">
        <v>133</v>
      </c>
      <c r="F43" s="252"/>
      <c r="G43" s="374" t="s">
        <v>1279</v>
      </c>
      <c r="H43" s="374"/>
      <c r="I43" s="374"/>
      <c r="J43" s="374"/>
      <c r="K43" s="250"/>
    </row>
    <row r="44" spans="2:11" ht="12.75" customHeight="1">
      <c r="B44" s="253"/>
      <c r="C44" s="254"/>
      <c r="D44" s="252"/>
      <c r="E44" s="252"/>
      <c r="F44" s="252"/>
      <c r="G44" s="252"/>
      <c r="H44" s="252"/>
      <c r="I44" s="252"/>
      <c r="J44" s="252"/>
      <c r="K44" s="250"/>
    </row>
    <row r="45" spans="2:11" ht="15" customHeight="1">
      <c r="B45" s="253"/>
      <c r="C45" s="254"/>
      <c r="D45" s="374" t="s">
        <v>1280</v>
      </c>
      <c r="E45" s="374"/>
      <c r="F45" s="374"/>
      <c r="G45" s="374"/>
      <c r="H45" s="374"/>
      <c r="I45" s="374"/>
      <c r="J45" s="374"/>
      <c r="K45" s="250"/>
    </row>
    <row r="46" spans="2:11" ht="15" customHeight="1">
      <c r="B46" s="253"/>
      <c r="C46" s="254"/>
      <c r="D46" s="254"/>
      <c r="E46" s="374" t="s">
        <v>1281</v>
      </c>
      <c r="F46" s="374"/>
      <c r="G46" s="374"/>
      <c r="H46" s="374"/>
      <c r="I46" s="374"/>
      <c r="J46" s="374"/>
      <c r="K46" s="250"/>
    </row>
    <row r="47" spans="2:11" ht="15" customHeight="1">
      <c r="B47" s="253"/>
      <c r="C47" s="254"/>
      <c r="D47" s="254"/>
      <c r="E47" s="374" t="s">
        <v>1282</v>
      </c>
      <c r="F47" s="374"/>
      <c r="G47" s="374"/>
      <c r="H47" s="374"/>
      <c r="I47" s="374"/>
      <c r="J47" s="374"/>
      <c r="K47" s="250"/>
    </row>
    <row r="48" spans="2:11" ht="15" customHeight="1">
      <c r="B48" s="253"/>
      <c r="C48" s="254"/>
      <c r="D48" s="254"/>
      <c r="E48" s="374" t="s">
        <v>1283</v>
      </c>
      <c r="F48" s="374"/>
      <c r="G48" s="374"/>
      <c r="H48" s="374"/>
      <c r="I48" s="374"/>
      <c r="J48" s="374"/>
      <c r="K48" s="250"/>
    </row>
    <row r="49" spans="2:11" ht="15" customHeight="1">
      <c r="B49" s="253"/>
      <c r="C49" s="254"/>
      <c r="D49" s="374" t="s">
        <v>1284</v>
      </c>
      <c r="E49" s="374"/>
      <c r="F49" s="374"/>
      <c r="G49" s="374"/>
      <c r="H49" s="374"/>
      <c r="I49" s="374"/>
      <c r="J49" s="374"/>
      <c r="K49" s="250"/>
    </row>
    <row r="50" spans="2:11" ht="25.5" customHeight="1">
      <c r="B50" s="249"/>
      <c r="C50" s="375" t="s">
        <v>1285</v>
      </c>
      <c r="D50" s="375"/>
      <c r="E50" s="375"/>
      <c r="F50" s="375"/>
      <c r="G50" s="375"/>
      <c r="H50" s="375"/>
      <c r="I50" s="375"/>
      <c r="J50" s="375"/>
      <c r="K50" s="250"/>
    </row>
    <row r="51" spans="2:11" ht="5.25" customHeight="1">
      <c r="B51" s="249"/>
      <c r="C51" s="251"/>
      <c r="D51" s="251"/>
      <c r="E51" s="251"/>
      <c r="F51" s="251"/>
      <c r="G51" s="251"/>
      <c r="H51" s="251"/>
      <c r="I51" s="251"/>
      <c r="J51" s="251"/>
      <c r="K51" s="250"/>
    </row>
    <row r="52" spans="2:11" ht="15" customHeight="1">
      <c r="B52" s="249"/>
      <c r="C52" s="374" t="s">
        <v>1286</v>
      </c>
      <c r="D52" s="374"/>
      <c r="E52" s="374"/>
      <c r="F52" s="374"/>
      <c r="G52" s="374"/>
      <c r="H52" s="374"/>
      <c r="I52" s="374"/>
      <c r="J52" s="374"/>
      <c r="K52" s="250"/>
    </row>
    <row r="53" spans="2:11" ht="15" customHeight="1">
      <c r="B53" s="249"/>
      <c r="C53" s="374" t="s">
        <v>1287</v>
      </c>
      <c r="D53" s="374"/>
      <c r="E53" s="374"/>
      <c r="F53" s="374"/>
      <c r="G53" s="374"/>
      <c r="H53" s="374"/>
      <c r="I53" s="374"/>
      <c r="J53" s="374"/>
      <c r="K53" s="250"/>
    </row>
    <row r="54" spans="2:11" ht="12.75" customHeight="1">
      <c r="B54" s="249"/>
      <c r="C54" s="252"/>
      <c r="D54" s="252"/>
      <c r="E54" s="252"/>
      <c r="F54" s="252"/>
      <c r="G54" s="252"/>
      <c r="H54" s="252"/>
      <c r="I54" s="252"/>
      <c r="J54" s="252"/>
      <c r="K54" s="250"/>
    </row>
    <row r="55" spans="2:11" ht="15" customHeight="1">
      <c r="B55" s="249"/>
      <c r="C55" s="374" t="s">
        <v>1288</v>
      </c>
      <c r="D55" s="374"/>
      <c r="E55" s="374"/>
      <c r="F55" s="374"/>
      <c r="G55" s="374"/>
      <c r="H55" s="374"/>
      <c r="I55" s="374"/>
      <c r="J55" s="374"/>
      <c r="K55" s="250"/>
    </row>
    <row r="56" spans="2:11" ht="15" customHeight="1">
      <c r="B56" s="249"/>
      <c r="C56" s="254"/>
      <c r="D56" s="374" t="s">
        <v>1289</v>
      </c>
      <c r="E56" s="374"/>
      <c r="F56" s="374"/>
      <c r="G56" s="374"/>
      <c r="H56" s="374"/>
      <c r="I56" s="374"/>
      <c r="J56" s="374"/>
      <c r="K56" s="250"/>
    </row>
    <row r="57" spans="2:11" ht="15" customHeight="1">
      <c r="B57" s="249"/>
      <c r="C57" s="254"/>
      <c r="D57" s="374" t="s">
        <v>1290</v>
      </c>
      <c r="E57" s="374"/>
      <c r="F57" s="374"/>
      <c r="G57" s="374"/>
      <c r="H57" s="374"/>
      <c r="I57" s="374"/>
      <c r="J57" s="374"/>
      <c r="K57" s="250"/>
    </row>
    <row r="58" spans="2:11" ht="15" customHeight="1">
      <c r="B58" s="249"/>
      <c r="C58" s="254"/>
      <c r="D58" s="374" t="s">
        <v>1291</v>
      </c>
      <c r="E58" s="374"/>
      <c r="F58" s="374"/>
      <c r="G58" s="374"/>
      <c r="H58" s="374"/>
      <c r="I58" s="374"/>
      <c r="J58" s="374"/>
      <c r="K58" s="250"/>
    </row>
    <row r="59" spans="2:11" ht="15" customHeight="1">
      <c r="B59" s="249"/>
      <c r="C59" s="254"/>
      <c r="D59" s="374" t="s">
        <v>1292</v>
      </c>
      <c r="E59" s="374"/>
      <c r="F59" s="374"/>
      <c r="G59" s="374"/>
      <c r="H59" s="374"/>
      <c r="I59" s="374"/>
      <c r="J59" s="374"/>
      <c r="K59" s="250"/>
    </row>
    <row r="60" spans="2:11" ht="15" customHeight="1">
      <c r="B60" s="249"/>
      <c r="C60" s="254"/>
      <c r="D60" s="373" t="s">
        <v>1293</v>
      </c>
      <c r="E60" s="373"/>
      <c r="F60" s="373"/>
      <c r="G60" s="373"/>
      <c r="H60" s="373"/>
      <c r="I60" s="373"/>
      <c r="J60" s="373"/>
      <c r="K60" s="250"/>
    </row>
    <row r="61" spans="2:11" ht="15" customHeight="1">
      <c r="B61" s="249"/>
      <c r="C61" s="254"/>
      <c r="D61" s="374" t="s">
        <v>1294</v>
      </c>
      <c r="E61" s="374"/>
      <c r="F61" s="374"/>
      <c r="G61" s="374"/>
      <c r="H61" s="374"/>
      <c r="I61" s="374"/>
      <c r="J61" s="374"/>
      <c r="K61" s="250"/>
    </row>
    <row r="62" spans="2:11" ht="12.75" customHeight="1">
      <c r="B62" s="249"/>
      <c r="C62" s="254"/>
      <c r="D62" s="254"/>
      <c r="E62" s="257"/>
      <c r="F62" s="254"/>
      <c r="G62" s="254"/>
      <c r="H62" s="254"/>
      <c r="I62" s="254"/>
      <c r="J62" s="254"/>
      <c r="K62" s="250"/>
    </row>
    <row r="63" spans="2:11" ht="15" customHeight="1">
      <c r="B63" s="249"/>
      <c r="C63" s="254"/>
      <c r="D63" s="374" t="s">
        <v>1295</v>
      </c>
      <c r="E63" s="374"/>
      <c r="F63" s="374"/>
      <c r="G63" s="374"/>
      <c r="H63" s="374"/>
      <c r="I63" s="374"/>
      <c r="J63" s="374"/>
      <c r="K63" s="250"/>
    </row>
    <row r="64" spans="2:11" ht="15" customHeight="1">
      <c r="B64" s="249"/>
      <c r="C64" s="254"/>
      <c r="D64" s="373" t="s">
        <v>1296</v>
      </c>
      <c r="E64" s="373"/>
      <c r="F64" s="373"/>
      <c r="G64" s="373"/>
      <c r="H64" s="373"/>
      <c r="I64" s="373"/>
      <c r="J64" s="373"/>
      <c r="K64" s="250"/>
    </row>
    <row r="65" spans="2:11" ht="15" customHeight="1">
      <c r="B65" s="249"/>
      <c r="C65" s="254"/>
      <c r="D65" s="374" t="s">
        <v>1297</v>
      </c>
      <c r="E65" s="374"/>
      <c r="F65" s="374"/>
      <c r="G65" s="374"/>
      <c r="H65" s="374"/>
      <c r="I65" s="374"/>
      <c r="J65" s="374"/>
      <c r="K65" s="250"/>
    </row>
    <row r="66" spans="2:11" ht="15" customHeight="1">
      <c r="B66" s="249"/>
      <c r="C66" s="254"/>
      <c r="D66" s="374" t="s">
        <v>1298</v>
      </c>
      <c r="E66" s="374"/>
      <c r="F66" s="374"/>
      <c r="G66" s="374"/>
      <c r="H66" s="374"/>
      <c r="I66" s="374"/>
      <c r="J66" s="374"/>
      <c r="K66" s="250"/>
    </row>
    <row r="67" spans="2:11" ht="15" customHeight="1">
      <c r="B67" s="249"/>
      <c r="C67" s="254"/>
      <c r="D67" s="374" t="s">
        <v>1299</v>
      </c>
      <c r="E67" s="374"/>
      <c r="F67" s="374"/>
      <c r="G67" s="374"/>
      <c r="H67" s="374"/>
      <c r="I67" s="374"/>
      <c r="J67" s="374"/>
      <c r="K67" s="250"/>
    </row>
    <row r="68" spans="2:11" ht="15" customHeight="1">
      <c r="B68" s="249"/>
      <c r="C68" s="254"/>
      <c r="D68" s="374" t="s">
        <v>1300</v>
      </c>
      <c r="E68" s="374"/>
      <c r="F68" s="374"/>
      <c r="G68" s="374"/>
      <c r="H68" s="374"/>
      <c r="I68" s="374"/>
      <c r="J68" s="374"/>
      <c r="K68" s="250"/>
    </row>
    <row r="69" spans="2:11" ht="12.75" customHeight="1">
      <c r="B69" s="258"/>
      <c r="C69" s="259"/>
      <c r="D69" s="259"/>
      <c r="E69" s="259"/>
      <c r="F69" s="259"/>
      <c r="G69" s="259"/>
      <c r="H69" s="259"/>
      <c r="I69" s="259"/>
      <c r="J69" s="259"/>
      <c r="K69" s="260"/>
    </row>
    <row r="70" spans="2:11" ht="18.75" customHeight="1">
      <c r="B70" s="261"/>
      <c r="C70" s="261"/>
      <c r="D70" s="261"/>
      <c r="E70" s="261"/>
      <c r="F70" s="261"/>
      <c r="G70" s="261"/>
      <c r="H70" s="261"/>
      <c r="I70" s="261"/>
      <c r="J70" s="261"/>
      <c r="K70" s="262"/>
    </row>
    <row r="71" spans="2:11" ht="18.75" customHeight="1">
      <c r="B71" s="262"/>
      <c r="C71" s="262"/>
      <c r="D71" s="262"/>
      <c r="E71" s="262"/>
      <c r="F71" s="262"/>
      <c r="G71" s="262"/>
      <c r="H71" s="262"/>
      <c r="I71" s="262"/>
      <c r="J71" s="262"/>
      <c r="K71" s="262"/>
    </row>
    <row r="72" spans="2:11" ht="7.5" customHeight="1">
      <c r="B72" s="263"/>
      <c r="C72" s="264"/>
      <c r="D72" s="264"/>
      <c r="E72" s="264"/>
      <c r="F72" s="264"/>
      <c r="G72" s="264"/>
      <c r="H72" s="264"/>
      <c r="I72" s="264"/>
      <c r="J72" s="264"/>
      <c r="K72" s="265"/>
    </row>
    <row r="73" spans="2:11" ht="45" customHeight="1">
      <c r="B73" s="266"/>
      <c r="C73" s="372" t="s">
        <v>106</v>
      </c>
      <c r="D73" s="372"/>
      <c r="E73" s="372"/>
      <c r="F73" s="372"/>
      <c r="G73" s="372"/>
      <c r="H73" s="372"/>
      <c r="I73" s="372"/>
      <c r="J73" s="372"/>
      <c r="K73" s="267"/>
    </row>
    <row r="74" spans="2:11" ht="17.25" customHeight="1">
      <c r="B74" s="266"/>
      <c r="C74" s="268" t="s">
        <v>1301</v>
      </c>
      <c r="D74" s="268"/>
      <c r="E74" s="268"/>
      <c r="F74" s="268" t="s">
        <v>1302</v>
      </c>
      <c r="G74" s="269"/>
      <c r="H74" s="268" t="s">
        <v>129</v>
      </c>
      <c r="I74" s="268" t="s">
        <v>62</v>
      </c>
      <c r="J74" s="268" t="s">
        <v>1303</v>
      </c>
      <c r="K74" s="267"/>
    </row>
    <row r="75" spans="2:11" ht="17.25" customHeight="1">
      <c r="B75" s="266"/>
      <c r="C75" s="270" t="s">
        <v>1304</v>
      </c>
      <c r="D75" s="270"/>
      <c r="E75" s="270"/>
      <c r="F75" s="271" t="s">
        <v>1305</v>
      </c>
      <c r="G75" s="272"/>
      <c r="H75" s="270"/>
      <c r="I75" s="270"/>
      <c r="J75" s="270" t="s">
        <v>1306</v>
      </c>
      <c r="K75" s="267"/>
    </row>
    <row r="76" spans="2:11" ht="5.25" customHeight="1">
      <c r="B76" s="266"/>
      <c r="C76" s="273"/>
      <c r="D76" s="273"/>
      <c r="E76" s="273"/>
      <c r="F76" s="273"/>
      <c r="G76" s="274"/>
      <c r="H76" s="273"/>
      <c r="I76" s="273"/>
      <c r="J76" s="273"/>
      <c r="K76" s="267"/>
    </row>
    <row r="77" spans="2:11" ht="15" customHeight="1">
      <c r="B77" s="266"/>
      <c r="C77" s="256" t="s">
        <v>58</v>
      </c>
      <c r="D77" s="273"/>
      <c r="E77" s="273"/>
      <c r="F77" s="275" t="s">
        <v>1307</v>
      </c>
      <c r="G77" s="274"/>
      <c r="H77" s="256" t="s">
        <v>1308</v>
      </c>
      <c r="I77" s="256" t="s">
        <v>1309</v>
      </c>
      <c r="J77" s="256">
        <v>20</v>
      </c>
      <c r="K77" s="267"/>
    </row>
    <row r="78" spans="2:11" ht="15" customHeight="1">
      <c r="B78" s="266"/>
      <c r="C78" s="256" t="s">
        <v>1310</v>
      </c>
      <c r="D78" s="256"/>
      <c r="E78" s="256"/>
      <c r="F78" s="275" t="s">
        <v>1307</v>
      </c>
      <c r="G78" s="274"/>
      <c r="H78" s="256" t="s">
        <v>1311</v>
      </c>
      <c r="I78" s="256" t="s">
        <v>1309</v>
      </c>
      <c r="J78" s="256">
        <v>120</v>
      </c>
      <c r="K78" s="267"/>
    </row>
    <row r="79" spans="2:11" ht="15" customHeight="1">
      <c r="B79" s="276"/>
      <c r="C79" s="256" t="s">
        <v>1312</v>
      </c>
      <c r="D79" s="256"/>
      <c r="E79" s="256"/>
      <c r="F79" s="275" t="s">
        <v>1313</v>
      </c>
      <c r="G79" s="274"/>
      <c r="H79" s="256" t="s">
        <v>1314</v>
      </c>
      <c r="I79" s="256" t="s">
        <v>1309</v>
      </c>
      <c r="J79" s="256">
        <v>50</v>
      </c>
      <c r="K79" s="267"/>
    </row>
    <row r="80" spans="2:11" ht="15" customHeight="1">
      <c r="B80" s="276"/>
      <c r="C80" s="256" t="s">
        <v>1315</v>
      </c>
      <c r="D80" s="256"/>
      <c r="E80" s="256"/>
      <c r="F80" s="275" t="s">
        <v>1307</v>
      </c>
      <c r="G80" s="274"/>
      <c r="H80" s="256" t="s">
        <v>1316</v>
      </c>
      <c r="I80" s="256" t="s">
        <v>1317</v>
      </c>
      <c r="J80" s="256"/>
      <c r="K80" s="267"/>
    </row>
    <row r="81" spans="2:11" ht="15" customHeight="1">
      <c r="B81" s="276"/>
      <c r="C81" s="277" t="s">
        <v>1318</v>
      </c>
      <c r="D81" s="277"/>
      <c r="E81" s="277"/>
      <c r="F81" s="278" t="s">
        <v>1313</v>
      </c>
      <c r="G81" s="277"/>
      <c r="H81" s="277" t="s">
        <v>1319</v>
      </c>
      <c r="I81" s="277" t="s">
        <v>1309</v>
      </c>
      <c r="J81" s="277">
        <v>15</v>
      </c>
      <c r="K81" s="267"/>
    </row>
    <row r="82" spans="2:11" ht="15" customHeight="1">
      <c r="B82" s="276"/>
      <c r="C82" s="277" t="s">
        <v>1320</v>
      </c>
      <c r="D82" s="277"/>
      <c r="E82" s="277"/>
      <c r="F82" s="278" t="s">
        <v>1313</v>
      </c>
      <c r="G82" s="277"/>
      <c r="H82" s="277" t="s">
        <v>1321</v>
      </c>
      <c r="I82" s="277" t="s">
        <v>1309</v>
      </c>
      <c r="J82" s="277">
        <v>15</v>
      </c>
      <c r="K82" s="267"/>
    </row>
    <row r="83" spans="2:11" ht="15" customHeight="1">
      <c r="B83" s="276"/>
      <c r="C83" s="277" t="s">
        <v>1322</v>
      </c>
      <c r="D83" s="277"/>
      <c r="E83" s="277"/>
      <c r="F83" s="278" t="s">
        <v>1313</v>
      </c>
      <c r="G83" s="277"/>
      <c r="H83" s="277" t="s">
        <v>1323</v>
      </c>
      <c r="I83" s="277" t="s">
        <v>1309</v>
      </c>
      <c r="J83" s="277">
        <v>20</v>
      </c>
      <c r="K83" s="267"/>
    </row>
    <row r="84" spans="2:11" ht="15" customHeight="1">
      <c r="B84" s="276"/>
      <c r="C84" s="277" t="s">
        <v>1324</v>
      </c>
      <c r="D84" s="277"/>
      <c r="E84" s="277"/>
      <c r="F84" s="278" t="s">
        <v>1313</v>
      </c>
      <c r="G84" s="277"/>
      <c r="H84" s="277" t="s">
        <v>1325</v>
      </c>
      <c r="I84" s="277" t="s">
        <v>1309</v>
      </c>
      <c r="J84" s="277">
        <v>20</v>
      </c>
      <c r="K84" s="267"/>
    </row>
    <row r="85" spans="2:11" ht="15" customHeight="1">
      <c r="B85" s="276"/>
      <c r="C85" s="256" t="s">
        <v>1326</v>
      </c>
      <c r="D85" s="256"/>
      <c r="E85" s="256"/>
      <c r="F85" s="275" t="s">
        <v>1313</v>
      </c>
      <c r="G85" s="274"/>
      <c r="H85" s="256" t="s">
        <v>1327</v>
      </c>
      <c r="I85" s="256" t="s">
        <v>1309</v>
      </c>
      <c r="J85" s="256">
        <v>50</v>
      </c>
      <c r="K85" s="267"/>
    </row>
    <row r="86" spans="2:11" ht="15" customHeight="1">
      <c r="B86" s="276"/>
      <c r="C86" s="256" t="s">
        <v>1328</v>
      </c>
      <c r="D86" s="256"/>
      <c r="E86" s="256"/>
      <c r="F86" s="275" t="s">
        <v>1313</v>
      </c>
      <c r="G86" s="274"/>
      <c r="H86" s="256" t="s">
        <v>1329</v>
      </c>
      <c r="I86" s="256" t="s">
        <v>1309</v>
      </c>
      <c r="J86" s="256">
        <v>20</v>
      </c>
      <c r="K86" s="267"/>
    </row>
    <row r="87" spans="2:11" ht="15" customHeight="1">
      <c r="B87" s="276"/>
      <c r="C87" s="256" t="s">
        <v>1330</v>
      </c>
      <c r="D87" s="256"/>
      <c r="E87" s="256"/>
      <c r="F87" s="275" t="s">
        <v>1313</v>
      </c>
      <c r="G87" s="274"/>
      <c r="H87" s="256" t="s">
        <v>1331</v>
      </c>
      <c r="I87" s="256" t="s">
        <v>1309</v>
      </c>
      <c r="J87" s="256">
        <v>20</v>
      </c>
      <c r="K87" s="267"/>
    </row>
    <row r="88" spans="2:11" ht="15" customHeight="1">
      <c r="B88" s="276"/>
      <c r="C88" s="256" t="s">
        <v>1332</v>
      </c>
      <c r="D88" s="256"/>
      <c r="E88" s="256"/>
      <c r="F88" s="275" t="s">
        <v>1313</v>
      </c>
      <c r="G88" s="274"/>
      <c r="H88" s="256" t="s">
        <v>1333</v>
      </c>
      <c r="I88" s="256" t="s">
        <v>1309</v>
      </c>
      <c r="J88" s="256">
        <v>50</v>
      </c>
      <c r="K88" s="267"/>
    </row>
    <row r="89" spans="2:11" ht="15" customHeight="1">
      <c r="B89" s="276"/>
      <c r="C89" s="256" t="s">
        <v>1334</v>
      </c>
      <c r="D89" s="256"/>
      <c r="E89" s="256"/>
      <c r="F89" s="275" t="s">
        <v>1313</v>
      </c>
      <c r="G89" s="274"/>
      <c r="H89" s="256" t="s">
        <v>1334</v>
      </c>
      <c r="I89" s="256" t="s">
        <v>1309</v>
      </c>
      <c r="J89" s="256">
        <v>50</v>
      </c>
      <c r="K89" s="267"/>
    </row>
    <row r="90" spans="2:11" ht="15" customHeight="1">
      <c r="B90" s="276"/>
      <c r="C90" s="256" t="s">
        <v>134</v>
      </c>
      <c r="D90" s="256"/>
      <c r="E90" s="256"/>
      <c r="F90" s="275" t="s">
        <v>1313</v>
      </c>
      <c r="G90" s="274"/>
      <c r="H90" s="256" t="s">
        <v>1335</v>
      </c>
      <c r="I90" s="256" t="s">
        <v>1309</v>
      </c>
      <c r="J90" s="256">
        <v>255</v>
      </c>
      <c r="K90" s="267"/>
    </row>
    <row r="91" spans="2:11" ht="15" customHeight="1">
      <c r="B91" s="276"/>
      <c r="C91" s="256" t="s">
        <v>1336</v>
      </c>
      <c r="D91" s="256"/>
      <c r="E91" s="256"/>
      <c r="F91" s="275" t="s">
        <v>1307</v>
      </c>
      <c r="G91" s="274"/>
      <c r="H91" s="256" t="s">
        <v>1337</v>
      </c>
      <c r="I91" s="256" t="s">
        <v>1338</v>
      </c>
      <c r="J91" s="256"/>
      <c r="K91" s="267"/>
    </row>
    <row r="92" spans="2:11" ht="15" customHeight="1">
      <c r="B92" s="276"/>
      <c r="C92" s="256" t="s">
        <v>1339</v>
      </c>
      <c r="D92" s="256"/>
      <c r="E92" s="256"/>
      <c r="F92" s="275" t="s">
        <v>1307</v>
      </c>
      <c r="G92" s="274"/>
      <c r="H92" s="256" t="s">
        <v>1340</v>
      </c>
      <c r="I92" s="256" t="s">
        <v>1341</v>
      </c>
      <c r="J92" s="256"/>
      <c r="K92" s="267"/>
    </row>
    <row r="93" spans="2:11" ht="15" customHeight="1">
      <c r="B93" s="276"/>
      <c r="C93" s="256" t="s">
        <v>1342</v>
      </c>
      <c r="D93" s="256"/>
      <c r="E93" s="256"/>
      <c r="F93" s="275" t="s">
        <v>1307</v>
      </c>
      <c r="G93" s="274"/>
      <c r="H93" s="256" t="s">
        <v>1342</v>
      </c>
      <c r="I93" s="256" t="s">
        <v>1341</v>
      </c>
      <c r="J93" s="256"/>
      <c r="K93" s="267"/>
    </row>
    <row r="94" spans="2:11" ht="15" customHeight="1">
      <c r="B94" s="276"/>
      <c r="C94" s="256" t="s">
        <v>43</v>
      </c>
      <c r="D94" s="256"/>
      <c r="E94" s="256"/>
      <c r="F94" s="275" t="s">
        <v>1307</v>
      </c>
      <c r="G94" s="274"/>
      <c r="H94" s="256" t="s">
        <v>1343</v>
      </c>
      <c r="I94" s="256" t="s">
        <v>1341</v>
      </c>
      <c r="J94" s="256"/>
      <c r="K94" s="267"/>
    </row>
    <row r="95" spans="2:11" ht="15" customHeight="1">
      <c r="B95" s="276"/>
      <c r="C95" s="256" t="s">
        <v>53</v>
      </c>
      <c r="D95" s="256"/>
      <c r="E95" s="256"/>
      <c r="F95" s="275" t="s">
        <v>1307</v>
      </c>
      <c r="G95" s="274"/>
      <c r="H95" s="256" t="s">
        <v>1344</v>
      </c>
      <c r="I95" s="256" t="s">
        <v>1341</v>
      </c>
      <c r="J95" s="256"/>
      <c r="K95" s="267"/>
    </row>
    <row r="96" spans="2:11" ht="15" customHeight="1">
      <c r="B96" s="279"/>
      <c r="C96" s="280"/>
      <c r="D96" s="280"/>
      <c r="E96" s="280"/>
      <c r="F96" s="280"/>
      <c r="G96" s="280"/>
      <c r="H96" s="280"/>
      <c r="I96" s="280"/>
      <c r="J96" s="280"/>
      <c r="K96" s="281"/>
    </row>
    <row r="97" spans="2:11" ht="18.75" customHeight="1">
      <c r="B97" s="282"/>
      <c r="C97" s="283"/>
      <c r="D97" s="283"/>
      <c r="E97" s="283"/>
      <c r="F97" s="283"/>
      <c r="G97" s="283"/>
      <c r="H97" s="283"/>
      <c r="I97" s="283"/>
      <c r="J97" s="283"/>
      <c r="K97" s="282"/>
    </row>
    <row r="98" spans="2:11" ht="18.75" customHeight="1">
      <c r="B98" s="262"/>
      <c r="C98" s="262"/>
      <c r="D98" s="262"/>
      <c r="E98" s="262"/>
      <c r="F98" s="262"/>
      <c r="G98" s="262"/>
      <c r="H98" s="262"/>
      <c r="I98" s="262"/>
      <c r="J98" s="262"/>
      <c r="K98" s="262"/>
    </row>
    <row r="99" spans="2:11" ht="7.5" customHeight="1">
      <c r="B99" s="263"/>
      <c r="C99" s="264"/>
      <c r="D99" s="264"/>
      <c r="E99" s="264"/>
      <c r="F99" s="264"/>
      <c r="G99" s="264"/>
      <c r="H99" s="264"/>
      <c r="I99" s="264"/>
      <c r="J99" s="264"/>
      <c r="K99" s="265"/>
    </row>
    <row r="100" spans="2:11" ht="45" customHeight="1">
      <c r="B100" s="266"/>
      <c r="C100" s="372" t="s">
        <v>1345</v>
      </c>
      <c r="D100" s="372"/>
      <c r="E100" s="372"/>
      <c r="F100" s="372"/>
      <c r="G100" s="372"/>
      <c r="H100" s="372"/>
      <c r="I100" s="372"/>
      <c r="J100" s="372"/>
      <c r="K100" s="267"/>
    </row>
    <row r="101" spans="2:11" ht="17.25" customHeight="1">
      <c r="B101" s="266"/>
      <c r="C101" s="268" t="s">
        <v>1301</v>
      </c>
      <c r="D101" s="268"/>
      <c r="E101" s="268"/>
      <c r="F101" s="268" t="s">
        <v>1302</v>
      </c>
      <c r="G101" s="269"/>
      <c r="H101" s="268" t="s">
        <v>129</v>
      </c>
      <c r="I101" s="268" t="s">
        <v>62</v>
      </c>
      <c r="J101" s="268" t="s">
        <v>1303</v>
      </c>
      <c r="K101" s="267"/>
    </row>
    <row r="102" spans="2:11" ht="17.25" customHeight="1">
      <c r="B102" s="266"/>
      <c r="C102" s="270" t="s">
        <v>1304</v>
      </c>
      <c r="D102" s="270"/>
      <c r="E102" s="270"/>
      <c r="F102" s="271" t="s">
        <v>1305</v>
      </c>
      <c r="G102" s="272"/>
      <c r="H102" s="270"/>
      <c r="I102" s="270"/>
      <c r="J102" s="270" t="s">
        <v>1306</v>
      </c>
      <c r="K102" s="267"/>
    </row>
    <row r="103" spans="2:11" ht="5.25" customHeight="1">
      <c r="B103" s="266"/>
      <c r="C103" s="268"/>
      <c r="D103" s="268"/>
      <c r="E103" s="268"/>
      <c r="F103" s="268"/>
      <c r="G103" s="284"/>
      <c r="H103" s="268"/>
      <c r="I103" s="268"/>
      <c r="J103" s="268"/>
      <c r="K103" s="267"/>
    </row>
    <row r="104" spans="2:11" ht="15" customHeight="1">
      <c r="B104" s="266"/>
      <c r="C104" s="256" t="s">
        <v>58</v>
      </c>
      <c r="D104" s="273"/>
      <c r="E104" s="273"/>
      <c r="F104" s="275" t="s">
        <v>1307</v>
      </c>
      <c r="G104" s="284"/>
      <c r="H104" s="256" t="s">
        <v>1346</v>
      </c>
      <c r="I104" s="256" t="s">
        <v>1309</v>
      </c>
      <c r="J104" s="256">
        <v>20</v>
      </c>
      <c r="K104" s="267"/>
    </row>
    <row r="105" spans="2:11" ht="15" customHeight="1">
      <c r="B105" s="266"/>
      <c r="C105" s="256" t="s">
        <v>1310</v>
      </c>
      <c r="D105" s="256"/>
      <c r="E105" s="256"/>
      <c r="F105" s="275" t="s">
        <v>1307</v>
      </c>
      <c r="G105" s="256"/>
      <c r="H105" s="256" t="s">
        <v>1346</v>
      </c>
      <c r="I105" s="256" t="s">
        <v>1309</v>
      </c>
      <c r="J105" s="256">
        <v>120</v>
      </c>
      <c r="K105" s="267"/>
    </row>
    <row r="106" spans="2:11" ht="15" customHeight="1">
      <c r="B106" s="276"/>
      <c r="C106" s="256" t="s">
        <v>1312</v>
      </c>
      <c r="D106" s="256"/>
      <c r="E106" s="256"/>
      <c r="F106" s="275" t="s">
        <v>1313</v>
      </c>
      <c r="G106" s="256"/>
      <c r="H106" s="256" t="s">
        <v>1346</v>
      </c>
      <c r="I106" s="256" t="s">
        <v>1309</v>
      </c>
      <c r="J106" s="256">
        <v>50</v>
      </c>
      <c r="K106" s="267"/>
    </row>
    <row r="107" spans="2:11" ht="15" customHeight="1">
      <c r="B107" s="276"/>
      <c r="C107" s="256" t="s">
        <v>1315</v>
      </c>
      <c r="D107" s="256"/>
      <c r="E107" s="256"/>
      <c r="F107" s="275" t="s">
        <v>1307</v>
      </c>
      <c r="G107" s="256"/>
      <c r="H107" s="256" t="s">
        <v>1346</v>
      </c>
      <c r="I107" s="256" t="s">
        <v>1317</v>
      </c>
      <c r="J107" s="256"/>
      <c r="K107" s="267"/>
    </row>
    <row r="108" spans="2:11" ht="15" customHeight="1">
      <c r="B108" s="276"/>
      <c r="C108" s="256" t="s">
        <v>1326</v>
      </c>
      <c r="D108" s="256"/>
      <c r="E108" s="256"/>
      <c r="F108" s="275" t="s">
        <v>1313</v>
      </c>
      <c r="G108" s="256"/>
      <c r="H108" s="256" t="s">
        <v>1346</v>
      </c>
      <c r="I108" s="256" t="s">
        <v>1309</v>
      </c>
      <c r="J108" s="256">
        <v>50</v>
      </c>
      <c r="K108" s="267"/>
    </row>
    <row r="109" spans="2:11" ht="15" customHeight="1">
      <c r="B109" s="276"/>
      <c r="C109" s="256" t="s">
        <v>1334</v>
      </c>
      <c r="D109" s="256"/>
      <c r="E109" s="256"/>
      <c r="F109" s="275" t="s">
        <v>1313</v>
      </c>
      <c r="G109" s="256"/>
      <c r="H109" s="256" t="s">
        <v>1346</v>
      </c>
      <c r="I109" s="256" t="s">
        <v>1309</v>
      </c>
      <c r="J109" s="256">
        <v>50</v>
      </c>
      <c r="K109" s="267"/>
    </row>
    <row r="110" spans="2:11" ht="15" customHeight="1">
      <c r="B110" s="276"/>
      <c r="C110" s="256" t="s">
        <v>1332</v>
      </c>
      <c r="D110" s="256"/>
      <c r="E110" s="256"/>
      <c r="F110" s="275" t="s">
        <v>1313</v>
      </c>
      <c r="G110" s="256"/>
      <c r="H110" s="256" t="s">
        <v>1346</v>
      </c>
      <c r="I110" s="256" t="s">
        <v>1309</v>
      </c>
      <c r="J110" s="256">
        <v>50</v>
      </c>
      <c r="K110" s="267"/>
    </row>
    <row r="111" spans="2:11" ht="15" customHeight="1">
      <c r="B111" s="276"/>
      <c r="C111" s="256" t="s">
        <v>58</v>
      </c>
      <c r="D111" s="256"/>
      <c r="E111" s="256"/>
      <c r="F111" s="275" t="s">
        <v>1307</v>
      </c>
      <c r="G111" s="256"/>
      <c r="H111" s="256" t="s">
        <v>1347</v>
      </c>
      <c r="I111" s="256" t="s">
        <v>1309</v>
      </c>
      <c r="J111" s="256">
        <v>20</v>
      </c>
      <c r="K111" s="267"/>
    </row>
    <row r="112" spans="2:11" ht="15" customHeight="1">
      <c r="B112" s="276"/>
      <c r="C112" s="256" t="s">
        <v>1348</v>
      </c>
      <c r="D112" s="256"/>
      <c r="E112" s="256"/>
      <c r="F112" s="275" t="s">
        <v>1307</v>
      </c>
      <c r="G112" s="256"/>
      <c r="H112" s="256" t="s">
        <v>1349</v>
      </c>
      <c r="I112" s="256" t="s">
        <v>1309</v>
      </c>
      <c r="J112" s="256">
        <v>120</v>
      </c>
      <c r="K112" s="267"/>
    </row>
    <row r="113" spans="2:11" ht="15" customHeight="1">
      <c r="B113" s="276"/>
      <c r="C113" s="256" t="s">
        <v>43</v>
      </c>
      <c r="D113" s="256"/>
      <c r="E113" s="256"/>
      <c r="F113" s="275" t="s">
        <v>1307</v>
      </c>
      <c r="G113" s="256"/>
      <c r="H113" s="256" t="s">
        <v>1350</v>
      </c>
      <c r="I113" s="256" t="s">
        <v>1341</v>
      </c>
      <c r="J113" s="256"/>
      <c r="K113" s="267"/>
    </row>
    <row r="114" spans="2:11" ht="15" customHeight="1">
      <c r="B114" s="276"/>
      <c r="C114" s="256" t="s">
        <v>53</v>
      </c>
      <c r="D114" s="256"/>
      <c r="E114" s="256"/>
      <c r="F114" s="275" t="s">
        <v>1307</v>
      </c>
      <c r="G114" s="256"/>
      <c r="H114" s="256" t="s">
        <v>1351</v>
      </c>
      <c r="I114" s="256" t="s">
        <v>1341</v>
      </c>
      <c r="J114" s="256"/>
      <c r="K114" s="267"/>
    </row>
    <row r="115" spans="2:11" ht="15" customHeight="1">
      <c r="B115" s="276"/>
      <c r="C115" s="256" t="s">
        <v>62</v>
      </c>
      <c r="D115" s="256"/>
      <c r="E115" s="256"/>
      <c r="F115" s="275" t="s">
        <v>1307</v>
      </c>
      <c r="G115" s="256"/>
      <c r="H115" s="256" t="s">
        <v>1352</v>
      </c>
      <c r="I115" s="256" t="s">
        <v>1353</v>
      </c>
      <c r="J115" s="256"/>
      <c r="K115" s="267"/>
    </row>
    <row r="116" spans="2:11" ht="15" customHeight="1">
      <c r="B116" s="279"/>
      <c r="C116" s="285"/>
      <c r="D116" s="285"/>
      <c r="E116" s="285"/>
      <c r="F116" s="285"/>
      <c r="G116" s="285"/>
      <c r="H116" s="285"/>
      <c r="I116" s="285"/>
      <c r="J116" s="285"/>
      <c r="K116" s="281"/>
    </row>
    <row r="117" spans="2:11" ht="18.75" customHeight="1">
      <c r="B117" s="286"/>
      <c r="C117" s="252"/>
      <c r="D117" s="252"/>
      <c r="E117" s="252"/>
      <c r="F117" s="287"/>
      <c r="G117" s="252"/>
      <c r="H117" s="252"/>
      <c r="I117" s="252"/>
      <c r="J117" s="252"/>
      <c r="K117" s="286"/>
    </row>
    <row r="118" spans="2:11" ht="18.75" customHeight="1">
      <c r="B118" s="262"/>
      <c r="C118" s="262"/>
      <c r="D118" s="262"/>
      <c r="E118" s="262"/>
      <c r="F118" s="262"/>
      <c r="G118" s="262"/>
      <c r="H118" s="262"/>
      <c r="I118" s="262"/>
      <c r="J118" s="262"/>
      <c r="K118" s="262"/>
    </row>
    <row r="119" spans="2:11" ht="7.5" customHeight="1">
      <c r="B119" s="288"/>
      <c r="C119" s="289"/>
      <c r="D119" s="289"/>
      <c r="E119" s="289"/>
      <c r="F119" s="289"/>
      <c r="G119" s="289"/>
      <c r="H119" s="289"/>
      <c r="I119" s="289"/>
      <c r="J119" s="289"/>
      <c r="K119" s="290"/>
    </row>
    <row r="120" spans="2:11" ht="45" customHeight="1">
      <c r="B120" s="291"/>
      <c r="C120" s="371" t="s">
        <v>1354</v>
      </c>
      <c r="D120" s="371"/>
      <c r="E120" s="371"/>
      <c r="F120" s="371"/>
      <c r="G120" s="371"/>
      <c r="H120" s="371"/>
      <c r="I120" s="371"/>
      <c r="J120" s="371"/>
      <c r="K120" s="292"/>
    </row>
    <row r="121" spans="2:11" ht="17.25" customHeight="1">
      <c r="B121" s="293"/>
      <c r="C121" s="268" t="s">
        <v>1301</v>
      </c>
      <c r="D121" s="268"/>
      <c r="E121" s="268"/>
      <c r="F121" s="268" t="s">
        <v>1302</v>
      </c>
      <c r="G121" s="269"/>
      <c r="H121" s="268" t="s">
        <v>129</v>
      </c>
      <c r="I121" s="268" t="s">
        <v>62</v>
      </c>
      <c r="J121" s="268" t="s">
        <v>1303</v>
      </c>
      <c r="K121" s="294"/>
    </row>
    <row r="122" spans="2:11" ht="17.25" customHeight="1">
      <c r="B122" s="293"/>
      <c r="C122" s="270" t="s">
        <v>1304</v>
      </c>
      <c r="D122" s="270"/>
      <c r="E122" s="270"/>
      <c r="F122" s="271" t="s">
        <v>1305</v>
      </c>
      <c r="G122" s="272"/>
      <c r="H122" s="270"/>
      <c r="I122" s="270"/>
      <c r="J122" s="270" t="s">
        <v>1306</v>
      </c>
      <c r="K122" s="294"/>
    </row>
    <row r="123" spans="2:11" ht="5.25" customHeight="1">
      <c r="B123" s="295"/>
      <c r="C123" s="273"/>
      <c r="D123" s="273"/>
      <c r="E123" s="273"/>
      <c r="F123" s="273"/>
      <c r="G123" s="256"/>
      <c r="H123" s="273"/>
      <c r="I123" s="273"/>
      <c r="J123" s="273"/>
      <c r="K123" s="296"/>
    </row>
    <row r="124" spans="2:11" ht="15" customHeight="1">
      <c r="B124" s="295"/>
      <c r="C124" s="256" t="s">
        <v>1310</v>
      </c>
      <c r="D124" s="273"/>
      <c r="E124" s="273"/>
      <c r="F124" s="275" t="s">
        <v>1307</v>
      </c>
      <c r="G124" s="256"/>
      <c r="H124" s="256" t="s">
        <v>1346</v>
      </c>
      <c r="I124" s="256" t="s">
        <v>1309</v>
      </c>
      <c r="J124" s="256">
        <v>120</v>
      </c>
      <c r="K124" s="297"/>
    </row>
    <row r="125" spans="2:11" ht="15" customHeight="1">
      <c r="B125" s="295"/>
      <c r="C125" s="256" t="s">
        <v>1355</v>
      </c>
      <c r="D125" s="256"/>
      <c r="E125" s="256"/>
      <c r="F125" s="275" t="s">
        <v>1307</v>
      </c>
      <c r="G125" s="256"/>
      <c r="H125" s="256" t="s">
        <v>1356</v>
      </c>
      <c r="I125" s="256" t="s">
        <v>1309</v>
      </c>
      <c r="J125" s="256" t="s">
        <v>1357</v>
      </c>
      <c r="K125" s="297"/>
    </row>
    <row r="126" spans="2:11" ht="15" customHeight="1">
      <c r="B126" s="295"/>
      <c r="C126" s="256" t="s">
        <v>1256</v>
      </c>
      <c r="D126" s="256"/>
      <c r="E126" s="256"/>
      <c r="F126" s="275" t="s">
        <v>1307</v>
      </c>
      <c r="G126" s="256"/>
      <c r="H126" s="256" t="s">
        <v>1358</v>
      </c>
      <c r="I126" s="256" t="s">
        <v>1309</v>
      </c>
      <c r="J126" s="256" t="s">
        <v>1357</v>
      </c>
      <c r="K126" s="297"/>
    </row>
    <row r="127" spans="2:11" ht="15" customHeight="1">
      <c r="B127" s="295"/>
      <c r="C127" s="256" t="s">
        <v>1318</v>
      </c>
      <c r="D127" s="256"/>
      <c r="E127" s="256"/>
      <c r="F127" s="275" t="s">
        <v>1313</v>
      </c>
      <c r="G127" s="256"/>
      <c r="H127" s="256" t="s">
        <v>1319</v>
      </c>
      <c r="I127" s="256" t="s">
        <v>1309</v>
      </c>
      <c r="J127" s="256">
        <v>15</v>
      </c>
      <c r="K127" s="297"/>
    </row>
    <row r="128" spans="2:11" ht="15" customHeight="1">
      <c r="B128" s="295"/>
      <c r="C128" s="277" t="s">
        <v>1320</v>
      </c>
      <c r="D128" s="277"/>
      <c r="E128" s="277"/>
      <c r="F128" s="278" t="s">
        <v>1313</v>
      </c>
      <c r="G128" s="277"/>
      <c r="H128" s="277" t="s">
        <v>1321</v>
      </c>
      <c r="I128" s="277" t="s">
        <v>1309</v>
      </c>
      <c r="J128" s="277">
        <v>15</v>
      </c>
      <c r="K128" s="297"/>
    </row>
    <row r="129" spans="2:11" ht="15" customHeight="1">
      <c r="B129" s="295"/>
      <c r="C129" s="277" t="s">
        <v>1322</v>
      </c>
      <c r="D129" s="277"/>
      <c r="E129" s="277"/>
      <c r="F129" s="278" t="s">
        <v>1313</v>
      </c>
      <c r="G129" s="277"/>
      <c r="H129" s="277" t="s">
        <v>1323</v>
      </c>
      <c r="I129" s="277" t="s">
        <v>1309</v>
      </c>
      <c r="J129" s="277">
        <v>20</v>
      </c>
      <c r="K129" s="297"/>
    </row>
    <row r="130" spans="2:11" ht="15" customHeight="1">
      <c r="B130" s="295"/>
      <c r="C130" s="277" t="s">
        <v>1324</v>
      </c>
      <c r="D130" s="277"/>
      <c r="E130" s="277"/>
      <c r="F130" s="278" t="s">
        <v>1313</v>
      </c>
      <c r="G130" s="277"/>
      <c r="H130" s="277" t="s">
        <v>1325</v>
      </c>
      <c r="I130" s="277" t="s">
        <v>1309</v>
      </c>
      <c r="J130" s="277">
        <v>20</v>
      </c>
      <c r="K130" s="297"/>
    </row>
    <row r="131" spans="2:11" ht="15" customHeight="1">
      <c r="B131" s="295"/>
      <c r="C131" s="256" t="s">
        <v>1312</v>
      </c>
      <c r="D131" s="256"/>
      <c r="E131" s="256"/>
      <c r="F131" s="275" t="s">
        <v>1313</v>
      </c>
      <c r="G131" s="256"/>
      <c r="H131" s="256" t="s">
        <v>1346</v>
      </c>
      <c r="I131" s="256" t="s">
        <v>1309</v>
      </c>
      <c r="J131" s="256">
        <v>50</v>
      </c>
      <c r="K131" s="297"/>
    </row>
    <row r="132" spans="2:11" ht="15" customHeight="1">
      <c r="B132" s="295"/>
      <c r="C132" s="256" t="s">
        <v>1326</v>
      </c>
      <c r="D132" s="256"/>
      <c r="E132" s="256"/>
      <c r="F132" s="275" t="s">
        <v>1313</v>
      </c>
      <c r="G132" s="256"/>
      <c r="H132" s="256" t="s">
        <v>1346</v>
      </c>
      <c r="I132" s="256" t="s">
        <v>1309</v>
      </c>
      <c r="J132" s="256">
        <v>50</v>
      </c>
      <c r="K132" s="297"/>
    </row>
    <row r="133" spans="2:11" ht="15" customHeight="1">
      <c r="B133" s="295"/>
      <c r="C133" s="256" t="s">
        <v>1332</v>
      </c>
      <c r="D133" s="256"/>
      <c r="E133" s="256"/>
      <c r="F133" s="275" t="s">
        <v>1313</v>
      </c>
      <c r="G133" s="256"/>
      <c r="H133" s="256" t="s">
        <v>1346</v>
      </c>
      <c r="I133" s="256" t="s">
        <v>1309</v>
      </c>
      <c r="J133" s="256">
        <v>50</v>
      </c>
      <c r="K133" s="297"/>
    </row>
    <row r="134" spans="2:11" ht="15" customHeight="1">
      <c r="B134" s="295"/>
      <c r="C134" s="256" t="s">
        <v>1334</v>
      </c>
      <c r="D134" s="256"/>
      <c r="E134" s="256"/>
      <c r="F134" s="275" t="s">
        <v>1313</v>
      </c>
      <c r="G134" s="256"/>
      <c r="H134" s="256" t="s">
        <v>1346</v>
      </c>
      <c r="I134" s="256" t="s">
        <v>1309</v>
      </c>
      <c r="J134" s="256">
        <v>50</v>
      </c>
      <c r="K134" s="297"/>
    </row>
    <row r="135" spans="2:11" ht="15" customHeight="1">
      <c r="B135" s="295"/>
      <c r="C135" s="256" t="s">
        <v>134</v>
      </c>
      <c r="D135" s="256"/>
      <c r="E135" s="256"/>
      <c r="F135" s="275" t="s">
        <v>1313</v>
      </c>
      <c r="G135" s="256"/>
      <c r="H135" s="256" t="s">
        <v>1359</v>
      </c>
      <c r="I135" s="256" t="s">
        <v>1309</v>
      </c>
      <c r="J135" s="256">
        <v>255</v>
      </c>
      <c r="K135" s="297"/>
    </row>
    <row r="136" spans="2:11" ht="15" customHeight="1">
      <c r="B136" s="295"/>
      <c r="C136" s="256" t="s">
        <v>1336</v>
      </c>
      <c r="D136" s="256"/>
      <c r="E136" s="256"/>
      <c r="F136" s="275" t="s">
        <v>1307</v>
      </c>
      <c r="G136" s="256"/>
      <c r="H136" s="256" t="s">
        <v>1360</v>
      </c>
      <c r="I136" s="256" t="s">
        <v>1338</v>
      </c>
      <c r="J136" s="256"/>
      <c r="K136" s="297"/>
    </row>
    <row r="137" spans="2:11" ht="15" customHeight="1">
      <c r="B137" s="295"/>
      <c r="C137" s="256" t="s">
        <v>1339</v>
      </c>
      <c r="D137" s="256"/>
      <c r="E137" s="256"/>
      <c r="F137" s="275" t="s">
        <v>1307</v>
      </c>
      <c r="G137" s="256"/>
      <c r="H137" s="256" t="s">
        <v>1361</v>
      </c>
      <c r="I137" s="256" t="s">
        <v>1341</v>
      </c>
      <c r="J137" s="256"/>
      <c r="K137" s="297"/>
    </row>
    <row r="138" spans="2:11" ht="15" customHeight="1">
      <c r="B138" s="295"/>
      <c r="C138" s="256" t="s">
        <v>1342</v>
      </c>
      <c r="D138" s="256"/>
      <c r="E138" s="256"/>
      <c r="F138" s="275" t="s">
        <v>1307</v>
      </c>
      <c r="G138" s="256"/>
      <c r="H138" s="256" t="s">
        <v>1342</v>
      </c>
      <c r="I138" s="256" t="s">
        <v>1341</v>
      </c>
      <c r="J138" s="256"/>
      <c r="K138" s="297"/>
    </row>
    <row r="139" spans="2:11" ht="15" customHeight="1">
      <c r="B139" s="295"/>
      <c r="C139" s="256" t="s">
        <v>43</v>
      </c>
      <c r="D139" s="256"/>
      <c r="E139" s="256"/>
      <c r="F139" s="275" t="s">
        <v>1307</v>
      </c>
      <c r="G139" s="256"/>
      <c r="H139" s="256" t="s">
        <v>1362</v>
      </c>
      <c r="I139" s="256" t="s">
        <v>1341</v>
      </c>
      <c r="J139" s="256"/>
      <c r="K139" s="297"/>
    </row>
    <row r="140" spans="2:11" ht="15" customHeight="1">
      <c r="B140" s="295"/>
      <c r="C140" s="256" t="s">
        <v>1363</v>
      </c>
      <c r="D140" s="256"/>
      <c r="E140" s="256"/>
      <c r="F140" s="275" t="s">
        <v>1307</v>
      </c>
      <c r="G140" s="256"/>
      <c r="H140" s="256" t="s">
        <v>1364</v>
      </c>
      <c r="I140" s="256" t="s">
        <v>1341</v>
      </c>
      <c r="J140" s="256"/>
      <c r="K140" s="297"/>
    </row>
    <row r="141" spans="2:11" ht="15" customHeight="1">
      <c r="B141" s="298"/>
      <c r="C141" s="299"/>
      <c r="D141" s="299"/>
      <c r="E141" s="299"/>
      <c r="F141" s="299"/>
      <c r="G141" s="299"/>
      <c r="H141" s="299"/>
      <c r="I141" s="299"/>
      <c r="J141" s="299"/>
      <c r="K141" s="300"/>
    </row>
    <row r="142" spans="2:11" ht="18.75" customHeight="1">
      <c r="B142" s="252"/>
      <c r="C142" s="252"/>
      <c r="D142" s="252"/>
      <c r="E142" s="252"/>
      <c r="F142" s="287"/>
      <c r="G142" s="252"/>
      <c r="H142" s="252"/>
      <c r="I142" s="252"/>
      <c r="J142" s="252"/>
      <c r="K142" s="252"/>
    </row>
    <row r="143" spans="2:11" ht="18.75" customHeight="1">
      <c r="B143" s="262"/>
      <c r="C143" s="262"/>
      <c r="D143" s="262"/>
      <c r="E143" s="262"/>
      <c r="F143" s="262"/>
      <c r="G143" s="262"/>
      <c r="H143" s="262"/>
      <c r="I143" s="262"/>
      <c r="J143" s="262"/>
      <c r="K143" s="262"/>
    </row>
    <row r="144" spans="2:11" ht="7.5" customHeight="1">
      <c r="B144" s="263"/>
      <c r="C144" s="264"/>
      <c r="D144" s="264"/>
      <c r="E144" s="264"/>
      <c r="F144" s="264"/>
      <c r="G144" s="264"/>
      <c r="H144" s="264"/>
      <c r="I144" s="264"/>
      <c r="J144" s="264"/>
      <c r="K144" s="265"/>
    </row>
    <row r="145" spans="2:11" ht="45" customHeight="1">
      <c r="B145" s="266"/>
      <c r="C145" s="372" t="s">
        <v>1365</v>
      </c>
      <c r="D145" s="372"/>
      <c r="E145" s="372"/>
      <c r="F145" s="372"/>
      <c r="G145" s="372"/>
      <c r="H145" s="372"/>
      <c r="I145" s="372"/>
      <c r="J145" s="372"/>
      <c r="K145" s="267"/>
    </row>
    <row r="146" spans="2:11" ht="17.25" customHeight="1">
      <c r="B146" s="266"/>
      <c r="C146" s="268" t="s">
        <v>1301</v>
      </c>
      <c r="D146" s="268"/>
      <c r="E146" s="268"/>
      <c r="F146" s="268" t="s">
        <v>1302</v>
      </c>
      <c r="G146" s="269"/>
      <c r="H146" s="268" t="s">
        <v>129</v>
      </c>
      <c r="I146" s="268" t="s">
        <v>62</v>
      </c>
      <c r="J146" s="268" t="s">
        <v>1303</v>
      </c>
      <c r="K146" s="267"/>
    </row>
    <row r="147" spans="2:11" ht="17.25" customHeight="1">
      <c r="B147" s="266"/>
      <c r="C147" s="270" t="s">
        <v>1304</v>
      </c>
      <c r="D147" s="270"/>
      <c r="E147" s="270"/>
      <c r="F147" s="271" t="s">
        <v>1305</v>
      </c>
      <c r="G147" s="272"/>
      <c r="H147" s="270"/>
      <c r="I147" s="270"/>
      <c r="J147" s="270" t="s">
        <v>1306</v>
      </c>
      <c r="K147" s="267"/>
    </row>
    <row r="148" spans="2:11" ht="5.25" customHeight="1">
      <c r="B148" s="276"/>
      <c r="C148" s="273"/>
      <c r="D148" s="273"/>
      <c r="E148" s="273"/>
      <c r="F148" s="273"/>
      <c r="G148" s="274"/>
      <c r="H148" s="273"/>
      <c r="I148" s="273"/>
      <c r="J148" s="273"/>
      <c r="K148" s="297"/>
    </row>
    <row r="149" spans="2:11" ht="15" customHeight="1">
      <c r="B149" s="276"/>
      <c r="C149" s="301" t="s">
        <v>1310</v>
      </c>
      <c r="D149" s="256"/>
      <c r="E149" s="256"/>
      <c r="F149" s="302" t="s">
        <v>1307</v>
      </c>
      <c r="G149" s="256"/>
      <c r="H149" s="301" t="s">
        <v>1346</v>
      </c>
      <c r="I149" s="301" t="s">
        <v>1309</v>
      </c>
      <c r="J149" s="301">
        <v>120</v>
      </c>
      <c r="K149" s="297"/>
    </row>
    <row r="150" spans="2:11" ht="15" customHeight="1">
      <c r="B150" s="276"/>
      <c r="C150" s="301" t="s">
        <v>1355</v>
      </c>
      <c r="D150" s="256"/>
      <c r="E150" s="256"/>
      <c r="F150" s="302" t="s">
        <v>1307</v>
      </c>
      <c r="G150" s="256"/>
      <c r="H150" s="301" t="s">
        <v>1366</v>
      </c>
      <c r="I150" s="301" t="s">
        <v>1309</v>
      </c>
      <c r="J150" s="301" t="s">
        <v>1357</v>
      </c>
      <c r="K150" s="297"/>
    </row>
    <row r="151" spans="2:11" ht="15" customHeight="1">
      <c r="B151" s="276"/>
      <c r="C151" s="301" t="s">
        <v>1256</v>
      </c>
      <c r="D151" s="256"/>
      <c r="E151" s="256"/>
      <c r="F151" s="302" t="s">
        <v>1307</v>
      </c>
      <c r="G151" s="256"/>
      <c r="H151" s="301" t="s">
        <v>1367</v>
      </c>
      <c r="I151" s="301" t="s">
        <v>1309</v>
      </c>
      <c r="J151" s="301" t="s">
        <v>1357</v>
      </c>
      <c r="K151" s="297"/>
    </row>
    <row r="152" spans="2:11" ht="15" customHeight="1">
      <c r="B152" s="276"/>
      <c r="C152" s="301" t="s">
        <v>1312</v>
      </c>
      <c r="D152" s="256"/>
      <c r="E152" s="256"/>
      <c r="F152" s="302" t="s">
        <v>1313</v>
      </c>
      <c r="G152" s="256"/>
      <c r="H152" s="301" t="s">
        <v>1346</v>
      </c>
      <c r="I152" s="301" t="s">
        <v>1309</v>
      </c>
      <c r="J152" s="301">
        <v>50</v>
      </c>
      <c r="K152" s="297"/>
    </row>
    <row r="153" spans="2:11" ht="15" customHeight="1">
      <c r="B153" s="276"/>
      <c r="C153" s="301" t="s">
        <v>1315</v>
      </c>
      <c r="D153" s="256"/>
      <c r="E153" s="256"/>
      <c r="F153" s="302" t="s">
        <v>1307</v>
      </c>
      <c r="G153" s="256"/>
      <c r="H153" s="301" t="s">
        <v>1346</v>
      </c>
      <c r="I153" s="301" t="s">
        <v>1317</v>
      </c>
      <c r="J153" s="301"/>
      <c r="K153" s="297"/>
    </row>
    <row r="154" spans="2:11" ht="15" customHeight="1">
      <c r="B154" s="276"/>
      <c r="C154" s="301" t="s">
        <v>1326</v>
      </c>
      <c r="D154" s="256"/>
      <c r="E154" s="256"/>
      <c r="F154" s="302" t="s">
        <v>1313</v>
      </c>
      <c r="G154" s="256"/>
      <c r="H154" s="301" t="s">
        <v>1346</v>
      </c>
      <c r="I154" s="301" t="s">
        <v>1309</v>
      </c>
      <c r="J154" s="301">
        <v>50</v>
      </c>
      <c r="K154" s="297"/>
    </row>
    <row r="155" spans="2:11" ht="15" customHeight="1">
      <c r="B155" s="276"/>
      <c r="C155" s="301" t="s">
        <v>1334</v>
      </c>
      <c r="D155" s="256"/>
      <c r="E155" s="256"/>
      <c r="F155" s="302" t="s">
        <v>1313</v>
      </c>
      <c r="G155" s="256"/>
      <c r="H155" s="301" t="s">
        <v>1346</v>
      </c>
      <c r="I155" s="301" t="s">
        <v>1309</v>
      </c>
      <c r="J155" s="301">
        <v>50</v>
      </c>
      <c r="K155" s="297"/>
    </row>
    <row r="156" spans="2:11" ht="15" customHeight="1">
      <c r="B156" s="276"/>
      <c r="C156" s="301" t="s">
        <v>1332</v>
      </c>
      <c r="D156" s="256"/>
      <c r="E156" s="256"/>
      <c r="F156" s="302" t="s">
        <v>1313</v>
      </c>
      <c r="G156" s="256"/>
      <c r="H156" s="301" t="s">
        <v>1346</v>
      </c>
      <c r="I156" s="301" t="s">
        <v>1309</v>
      </c>
      <c r="J156" s="301">
        <v>50</v>
      </c>
      <c r="K156" s="297"/>
    </row>
    <row r="157" spans="2:11" ht="15" customHeight="1">
      <c r="B157" s="276"/>
      <c r="C157" s="301" t="s">
        <v>112</v>
      </c>
      <c r="D157" s="256"/>
      <c r="E157" s="256"/>
      <c r="F157" s="302" t="s">
        <v>1307</v>
      </c>
      <c r="G157" s="256"/>
      <c r="H157" s="301" t="s">
        <v>1368</v>
      </c>
      <c r="I157" s="301" t="s">
        <v>1309</v>
      </c>
      <c r="J157" s="301" t="s">
        <v>1369</v>
      </c>
      <c r="K157" s="297"/>
    </row>
    <row r="158" spans="2:11" ht="15" customHeight="1">
      <c r="B158" s="276"/>
      <c r="C158" s="301" t="s">
        <v>1370</v>
      </c>
      <c r="D158" s="256"/>
      <c r="E158" s="256"/>
      <c r="F158" s="302" t="s">
        <v>1307</v>
      </c>
      <c r="G158" s="256"/>
      <c r="H158" s="301" t="s">
        <v>1371</v>
      </c>
      <c r="I158" s="301" t="s">
        <v>1341</v>
      </c>
      <c r="J158" s="301"/>
      <c r="K158" s="297"/>
    </row>
    <row r="159" spans="2:11" ht="15" customHeight="1">
      <c r="B159" s="303"/>
      <c r="C159" s="285"/>
      <c r="D159" s="285"/>
      <c r="E159" s="285"/>
      <c r="F159" s="285"/>
      <c r="G159" s="285"/>
      <c r="H159" s="285"/>
      <c r="I159" s="285"/>
      <c r="J159" s="285"/>
      <c r="K159" s="304"/>
    </row>
    <row r="160" spans="2:11" ht="18.75" customHeight="1">
      <c r="B160" s="252"/>
      <c r="C160" s="256"/>
      <c r="D160" s="256"/>
      <c r="E160" s="256"/>
      <c r="F160" s="275"/>
      <c r="G160" s="256"/>
      <c r="H160" s="256"/>
      <c r="I160" s="256"/>
      <c r="J160" s="256"/>
      <c r="K160" s="252"/>
    </row>
    <row r="161" spans="2:11" ht="18.75" customHeight="1">
      <c r="B161" s="262"/>
      <c r="C161" s="262"/>
      <c r="D161" s="262"/>
      <c r="E161" s="262"/>
      <c r="F161" s="262"/>
      <c r="G161" s="262"/>
      <c r="H161" s="262"/>
      <c r="I161" s="262"/>
      <c r="J161" s="262"/>
      <c r="K161" s="262"/>
    </row>
    <row r="162" spans="2:11" ht="7.5" customHeight="1">
      <c r="B162" s="244"/>
      <c r="C162" s="245"/>
      <c r="D162" s="245"/>
      <c r="E162" s="245"/>
      <c r="F162" s="245"/>
      <c r="G162" s="245"/>
      <c r="H162" s="245"/>
      <c r="I162" s="245"/>
      <c r="J162" s="245"/>
      <c r="K162" s="246"/>
    </row>
    <row r="163" spans="2:11" ht="45" customHeight="1">
      <c r="B163" s="247"/>
      <c r="C163" s="371" t="s">
        <v>1372</v>
      </c>
      <c r="D163" s="371"/>
      <c r="E163" s="371"/>
      <c r="F163" s="371"/>
      <c r="G163" s="371"/>
      <c r="H163" s="371"/>
      <c r="I163" s="371"/>
      <c r="J163" s="371"/>
      <c r="K163" s="248"/>
    </row>
    <row r="164" spans="2:11" ht="17.25" customHeight="1">
      <c r="B164" s="247"/>
      <c r="C164" s="268" t="s">
        <v>1301</v>
      </c>
      <c r="D164" s="268"/>
      <c r="E164" s="268"/>
      <c r="F164" s="268" t="s">
        <v>1302</v>
      </c>
      <c r="G164" s="305"/>
      <c r="H164" s="306" t="s">
        <v>129</v>
      </c>
      <c r="I164" s="306" t="s">
        <v>62</v>
      </c>
      <c r="J164" s="268" t="s">
        <v>1303</v>
      </c>
      <c r="K164" s="248"/>
    </row>
    <row r="165" spans="2:11" ht="17.25" customHeight="1">
      <c r="B165" s="249"/>
      <c r="C165" s="270" t="s">
        <v>1304</v>
      </c>
      <c r="D165" s="270"/>
      <c r="E165" s="270"/>
      <c r="F165" s="271" t="s">
        <v>1305</v>
      </c>
      <c r="G165" s="307"/>
      <c r="H165" s="308"/>
      <c r="I165" s="308"/>
      <c r="J165" s="270" t="s">
        <v>1306</v>
      </c>
      <c r="K165" s="250"/>
    </row>
    <row r="166" spans="2:11" ht="5.25" customHeight="1">
      <c r="B166" s="276"/>
      <c r="C166" s="273"/>
      <c r="D166" s="273"/>
      <c r="E166" s="273"/>
      <c r="F166" s="273"/>
      <c r="G166" s="274"/>
      <c r="H166" s="273"/>
      <c r="I166" s="273"/>
      <c r="J166" s="273"/>
      <c r="K166" s="297"/>
    </row>
    <row r="167" spans="2:11" ht="15" customHeight="1">
      <c r="B167" s="276"/>
      <c r="C167" s="256" t="s">
        <v>1310</v>
      </c>
      <c r="D167" s="256"/>
      <c r="E167" s="256"/>
      <c r="F167" s="275" t="s">
        <v>1307</v>
      </c>
      <c r="G167" s="256"/>
      <c r="H167" s="256" t="s">
        <v>1346</v>
      </c>
      <c r="I167" s="256" t="s">
        <v>1309</v>
      </c>
      <c r="J167" s="256">
        <v>120</v>
      </c>
      <c r="K167" s="297"/>
    </row>
    <row r="168" spans="2:11" ht="15" customHeight="1">
      <c r="B168" s="276"/>
      <c r="C168" s="256" t="s">
        <v>1355</v>
      </c>
      <c r="D168" s="256"/>
      <c r="E168" s="256"/>
      <c r="F168" s="275" t="s">
        <v>1307</v>
      </c>
      <c r="G168" s="256"/>
      <c r="H168" s="256" t="s">
        <v>1356</v>
      </c>
      <c r="I168" s="256" t="s">
        <v>1309</v>
      </c>
      <c r="J168" s="256" t="s">
        <v>1357</v>
      </c>
      <c r="K168" s="297"/>
    </row>
    <row r="169" spans="2:11" ht="15" customHeight="1">
      <c r="B169" s="276"/>
      <c r="C169" s="256" t="s">
        <v>1256</v>
      </c>
      <c r="D169" s="256"/>
      <c r="E169" s="256"/>
      <c r="F169" s="275" t="s">
        <v>1307</v>
      </c>
      <c r="G169" s="256"/>
      <c r="H169" s="256" t="s">
        <v>1373</v>
      </c>
      <c r="I169" s="256" t="s">
        <v>1309</v>
      </c>
      <c r="J169" s="256" t="s">
        <v>1357</v>
      </c>
      <c r="K169" s="297"/>
    </row>
    <row r="170" spans="2:11" ht="15" customHeight="1">
      <c r="B170" s="276"/>
      <c r="C170" s="256" t="s">
        <v>1312</v>
      </c>
      <c r="D170" s="256"/>
      <c r="E170" s="256"/>
      <c r="F170" s="275" t="s">
        <v>1313</v>
      </c>
      <c r="G170" s="256"/>
      <c r="H170" s="256" t="s">
        <v>1373</v>
      </c>
      <c r="I170" s="256" t="s">
        <v>1309</v>
      </c>
      <c r="J170" s="256">
        <v>50</v>
      </c>
      <c r="K170" s="297"/>
    </row>
    <row r="171" spans="2:11" ht="15" customHeight="1">
      <c r="B171" s="276"/>
      <c r="C171" s="256" t="s">
        <v>1315</v>
      </c>
      <c r="D171" s="256"/>
      <c r="E171" s="256"/>
      <c r="F171" s="275" t="s">
        <v>1307</v>
      </c>
      <c r="G171" s="256"/>
      <c r="H171" s="256" t="s">
        <v>1373</v>
      </c>
      <c r="I171" s="256" t="s">
        <v>1317</v>
      </c>
      <c r="J171" s="256"/>
      <c r="K171" s="297"/>
    </row>
    <row r="172" spans="2:11" ht="15" customHeight="1">
      <c r="B172" s="276"/>
      <c r="C172" s="256" t="s">
        <v>1326</v>
      </c>
      <c r="D172" s="256"/>
      <c r="E172" s="256"/>
      <c r="F172" s="275" t="s">
        <v>1313</v>
      </c>
      <c r="G172" s="256"/>
      <c r="H172" s="256" t="s">
        <v>1373</v>
      </c>
      <c r="I172" s="256" t="s">
        <v>1309</v>
      </c>
      <c r="J172" s="256">
        <v>50</v>
      </c>
      <c r="K172" s="297"/>
    </row>
    <row r="173" spans="2:11" ht="15" customHeight="1">
      <c r="B173" s="276"/>
      <c r="C173" s="256" t="s">
        <v>1334</v>
      </c>
      <c r="D173" s="256"/>
      <c r="E173" s="256"/>
      <c r="F173" s="275" t="s">
        <v>1313</v>
      </c>
      <c r="G173" s="256"/>
      <c r="H173" s="256" t="s">
        <v>1373</v>
      </c>
      <c r="I173" s="256" t="s">
        <v>1309</v>
      </c>
      <c r="J173" s="256">
        <v>50</v>
      </c>
      <c r="K173" s="297"/>
    </row>
    <row r="174" spans="2:11" ht="15" customHeight="1">
      <c r="B174" s="276"/>
      <c r="C174" s="256" t="s">
        <v>1332</v>
      </c>
      <c r="D174" s="256"/>
      <c r="E174" s="256"/>
      <c r="F174" s="275" t="s">
        <v>1313</v>
      </c>
      <c r="G174" s="256"/>
      <c r="H174" s="256" t="s">
        <v>1373</v>
      </c>
      <c r="I174" s="256" t="s">
        <v>1309</v>
      </c>
      <c r="J174" s="256">
        <v>50</v>
      </c>
      <c r="K174" s="297"/>
    </row>
    <row r="175" spans="2:11" ht="15" customHeight="1">
      <c r="B175" s="276"/>
      <c r="C175" s="256" t="s">
        <v>128</v>
      </c>
      <c r="D175" s="256"/>
      <c r="E175" s="256"/>
      <c r="F175" s="275" t="s">
        <v>1307</v>
      </c>
      <c r="G175" s="256"/>
      <c r="H175" s="256" t="s">
        <v>1374</v>
      </c>
      <c r="I175" s="256" t="s">
        <v>1375</v>
      </c>
      <c r="J175" s="256"/>
      <c r="K175" s="297"/>
    </row>
    <row r="176" spans="2:11" ht="15" customHeight="1">
      <c r="B176" s="276"/>
      <c r="C176" s="256" t="s">
        <v>62</v>
      </c>
      <c r="D176" s="256"/>
      <c r="E176" s="256"/>
      <c r="F176" s="275" t="s">
        <v>1307</v>
      </c>
      <c r="G176" s="256"/>
      <c r="H176" s="256" t="s">
        <v>1376</v>
      </c>
      <c r="I176" s="256" t="s">
        <v>1377</v>
      </c>
      <c r="J176" s="256">
        <v>1</v>
      </c>
      <c r="K176" s="297"/>
    </row>
    <row r="177" spans="2:11" ht="15" customHeight="1">
      <c r="B177" s="276"/>
      <c r="C177" s="256" t="s">
        <v>58</v>
      </c>
      <c r="D177" s="256"/>
      <c r="E177" s="256"/>
      <c r="F177" s="275" t="s">
        <v>1307</v>
      </c>
      <c r="G177" s="256"/>
      <c r="H177" s="256" t="s">
        <v>1378</v>
      </c>
      <c r="I177" s="256" t="s">
        <v>1309</v>
      </c>
      <c r="J177" s="256">
        <v>20</v>
      </c>
      <c r="K177" s="297"/>
    </row>
    <row r="178" spans="2:11" ht="15" customHeight="1">
      <c r="B178" s="276"/>
      <c r="C178" s="256" t="s">
        <v>129</v>
      </c>
      <c r="D178" s="256"/>
      <c r="E178" s="256"/>
      <c r="F178" s="275" t="s">
        <v>1307</v>
      </c>
      <c r="G178" s="256"/>
      <c r="H178" s="256" t="s">
        <v>1379</v>
      </c>
      <c r="I178" s="256" t="s">
        <v>1309</v>
      </c>
      <c r="J178" s="256">
        <v>255</v>
      </c>
      <c r="K178" s="297"/>
    </row>
    <row r="179" spans="2:11" ht="15" customHeight="1">
      <c r="B179" s="276"/>
      <c r="C179" s="256" t="s">
        <v>130</v>
      </c>
      <c r="D179" s="256"/>
      <c r="E179" s="256"/>
      <c r="F179" s="275" t="s">
        <v>1307</v>
      </c>
      <c r="G179" s="256"/>
      <c r="H179" s="256" t="s">
        <v>1272</v>
      </c>
      <c r="I179" s="256" t="s">
        <v>1309</v>
      </c>
      <c r="J179" s="256">
        <v>10</v>
      </c>
      <c r="K179" s="297"/>
    </row>
    <row r="180" spans="2:11" ht="15" customHeight="1">
      <c r="B180" s="276"/>
      <c r="C180" s="256" t="s">
        <v>131</v>
      </c>
      <c r="D180" s="256"/>
      <c r="E180" s="256"/>
      <c r="F180" s="275" t="s">
        <v>1307</v>
      </c>
      <c r="G180" s="256"/>
      <c r="H180" s="256" t="s">
        <v>1380</v>
      </c>
      <c r="I180" s="256" t="s">
        <v>1341</v>
      </c>
      <c r="J180" s="256"/>
      <c r="K180" s="297"/>
    </row>
    <row r="181" spans="2:11" ht="15" customHeight="1">
      <c r="B181" s="276"/>
      <c r="C181" s="256" t="s">
        <v>1381</v>
      </c>
      <c r="D181" s="256"/>
      <c r="E181" s="256"/>
      <c r="F181" s="275" t="s">
        <v>1307</v>
      </c>
      <c r="G181" s="256"/>
      <c r="H181" s="256" t="s">
        <v>1382</v>
      </c>
      <c r="I181" s="256" t="s">
        <v>1341</v>
      </c>
      <c r="J181" s="256"/>
      <c r="K181" s="297"/>
    </row>
    <row r="182" spans="2:11" ht="15" customHeight="1">
      <c r="B182" s="276"/>
      <c r="C182" s="256" t="s">
        <v>1370</v>
      </c>
      <c r="D182" s="256"/>
      <c r="E182" s="256"/>
      <c r="F182" s="275" t="s">
        <v>1307</v>
      </c>
      <c r="G182" s="256"/>
      <c r="H182" s="256" t="s">
        <v>1383</v>
      </c>
      <c r="I182" s="256" t="s">
        <v>1341</v>
      </c>
      <c r="J182" s="256"/>
      <c r="K182" s="297"/>
    </row>
    <row r="183" spans="2:11" ht="15" customHeight="1">
      <c r="B183" s="276"/>
      <c r="C183" s="256" t="s">
        <v>133</v>
      </c>
      <c r="D183" s="256"/>
      <c r="E183" s="256"/>
      <c r="F183" s="275" t="s">
        <v>1313</v>
      </c>
      <c r="G183" s="256"/>
      <c r="H183" s="256" t="s">
        <v>1384</v>
      </c>
      <c r="I183" s="256" t="s">
        <v>1309</v>
      </c>
      <c r="J183" s="256">
        <v>50</v>
      </c>
      <c r="K183" s="297"/>
    </row>
    <row r="184" spans="2:11" ht="15" customHeight="1">
      <c r="B184" s="276"/>
      <c r="C184" s="256" t="s">
        <v>1385</v>
      </c>
      <c r="D184" s="256"/>
      <c r="E184" s="256"/>
      <c r="F184" s="275" t="s">
        <v>1313</v>
      </c>
      <c r="G184" s="256"/>
      <c r="H184" s="256" t="s">
        <v>1386</v>
      </c>
      <c r="I184" s="256" t="s">
        <v>1387</v>
      </c>
      <c r="J184" s="256"/>
      <c r="K184" s="297"/>
    </row>
    <row r="185" spans="2:11" ht="15" customHeight="1">
      <c r="B185" s="276"/>
      <c r="C185" s="256" t="s">
        <v>1388</v>
      </c>
      <c r="D185" s="256"/>
      <c r="E185" s="256"/>
      <c r="F185" s="275" t="s">
        <v>1313</v>
      </c>
      <c r="G185" s="256"/>
      <c r="H185" s="256" t="s">
        <v>1389</v>
      </c>
      <c r="I185" s="256" t="s">
        <v>1387</v>
      </c>
      <c r="J185" s="256"/>
      <c r="K185" s="297"/>
    </row>
    <row r="186" spans="2:11" ht="15" customHeight="1">
      <c r="B186" s="276"/>
      <c r="C186" s="256" t="s">
        <v>1390</v>
      </c>
      <c r="D186" s="256"/>
      <c r="E186" s="256"/>
      <c r="F186" s="275" t="s">
        <v>1313</v>
      </c>
      <c r="G186" s="256"/>
      <c r="H186" s="256" t="s">
        <v>1391</v>
      </c>
      <c r="I186" s="256" t="s">
        <v>1387</v>
      </c>
      <c r="J186" s="256"/>
      <c r="K186" s="297"/>
    </row>
    <row r="187" spans="2:11" ht="15" customHeight="1">
      <c r="B187" s="276"/>
      <c r="C187" s="309" t="s">
        <v>1392</v>
      </c>
      <c r="D187" s="256"/>
      <c r="E187" s="256"/>
      <c r="F187" s="275" t="s">
        <v>1313</v>
      </c>
      <c r="G187" s="256"/>
      <c r="H187" s="256" t="s">
        <v>1393</v>
      </c>
      <c r="I187" s="256" t="s">
        <v>1394</v>
      </c>
      <c r="J187" s="310" t="s">
        <v>1395</v>
      </c>
      <c r="K187" s="297"/>
    </row>
    <row r="188" spans="2:11" ht="15" customHeight="1">
      <c r="B188" s="276"/>
      <c r="C188" s="261" t="s">
        <v>47</v>
      </c>
      <c r="D188" s="256"/>
      <c r="E188" s="256"/>
      <c r="F188" s="275" t="s">
        <v>1307</v>
      </c>
      <c r="G188" s="256"/>
      <c r="H188" s="252" t="s">
        <v>1396</v>
      </c>
      <c r="I188" s="256" t="s">
        <v>1397</v>
      </c>
      <c r="J188" s="256"/>
      <c r="K188" s="297"/>
    </row>
    <row r="189" spans="2:11" ht="15" customHeight="1">
      <c r="B189" s="276"/>
      <c r="C189" s="261" t="s">
        <v>1398</v>
      </c>
      <c r="D189" s="256"/>
      <c r="E189" s="256"/>
      <c r="F189" s="275" t="s">
        <v>1307</v>
      </c>
      <c r="G189" s="256"/>
      <c r="H189" s="256" t="s">
        <v>1399</v>
      </c>
      <c r="I189" s="256" t="s">
        <v>1341</v>
      </c>
      <c r="J189" s="256"/>
      <c r="K189" s="297"/>
    </row>
    <row r="190" spans="2:11" ht="15" customHeight="1">
      <c r="B190" s="276"/>
      <c r="C190" s="261" t="s">
        <v>1400</v>
      </c>
      <c r="D190" s="256"/>
      <c r="E190" s="256"/>
      <c r="F190" s="275" t="s">
        <v>1307</v>
      </c>
      <c r="G190" s="256"/>
      <c r="H190" s="256" t="s">
        <v>1401</v>
      </c>
      <c r="I190" s="256" t="s">
        <v>1341</v>
      </c>
      <c r="J190" s="256"/>
      <c r="K190" s="297"/>
    </row>
    <row r="191" spans="2:11" ht="15" customHeight="1">
      <c r="B191" s="276"/>
      <c r="C191" s="261" t="s">
        <v>1402</v>
      </c>
      <c r="D191" s="256"/>
      <c r="E191" s="256"/>
      <c r="F191" s="275" t="s">
        <v>1313</v>
      </c>
      <c r="G191" s="256"/>
      <c r="H191" s="256" t="s">
        <v>1403</v>
      </c>
      <c r="I191" s="256" t="s">
        <v>1341</v>
      </c>
      <c r="J191" s="256"/>
      <c r="K191" s="297"/>
    </row>
    <row r="192" spans="2:11" ht="15" customHeight="1">
      <c r="B192" s="303"/>
      <c r="C192" s="311"/>
      <c r="D192" s="285"/>
      <c r="E192" s="285"/>
      <c r="F192" s="285"/>
      <c r="G192" s="285"/>
      <c r="H192" s="285"/>
      <c r="I192" s="285"/>
      <c r="J192" s="285"/>
      <c r="K192" s="304"/>
    </row>
    <row r="193" spans="2:11" ht="18.75" customHeight="1">
      <c r="B193" s="252"/>
      <c r="C193" s="256"/>
      <c r="D193" s="256"/>
      <c r="E193" s="256"/>
      <c r="F193" s="275"/>
      <c r="G193" s="256"/>
      <c r="H193" s="256"/>
      <c r="I193" s="256"/>
      <c r="J193" s="256"/>
      <c r="K193" s="252"/>
    </row>
    <row r="194" spans="2:11" ht="18.75" customHeight="1">
      <c r="B194" s="252"/>
      <c r="C194" s="256"/>
      <c r="D194" s="256"/>
      <c r="E194" s="256"/>
      <c r="F194" s="275"/>
      <c r="G194" s="256"/>
      <c r="H194" s="256"/>
      <c r="I194" s="256"/>
      <c r="J194" s="256"/>
      <c r="K194" s="252"/>
    </row>
    <row r="195" spans="2:11" ht="18.75" customHeight="1">
      <c r="B195" s="262"/>
      <c r="C195" s="262"/>
      <c r="D195" s="262"/>
      <c r="E195" s="262"/>
      <c r="F195" s="262"/>
      <c r="G195" s="262"/>
      <c r="H195" s="262"/>
      <c r="I195" s="262"/>
      <c r="J195" s="262"/>
      <c r="K195" s="262"/>
    </row>
    <row r="196" spans="2:11">
      <c r="B196" s="244"/>
      <c r="C196" s="245"/>
      <c r="D196" s="245"/>
      <c r="E196" s="245"/>
      <c r="F196" s="245"/>
      <c r="G196" s="245"/>
      <c r="H196" s="245"/>
      <c r="I196" s="245"/>
      <c r="J196" s="245"/>
      <c r="K196" s="246"/>
    </row>
    <row r="197" spans="2:11" ht="21">
      <c r="B197" s="247"/>
      <c r="C197" s="371" t="s">
        <v>1404</v>
      </c>
      <c r="D197" s="371"/>
      <c r="E197" s="371"/>
      <c r="F197" s="371"/>
      <c r="G197" s="371"/>
      <c r="H197" s="371"/>
      <c r="I197" s="371"/>
      <c r="J197" s="371"/>
      <c r="K197" s="248"/>
    </row>
    <row r="198" spans="2:11" ht="25.5" customHeight="1">
      <c r="B198" s="247"/>
      <c r="C198" s="312" t="s">
        <v>1405</v>
      </c>
      <c r="D198" s="312"/>
      <c r="E198" s="312"/>
      <c r="F198" s="312" t="s">
        <v>1406</v>
      </c>
      <c r="G198" s="313"/>
      <c r="H198" s="370" t="s">
        <v>1407</v>
      </c>
      <c r="I198" s="370"/>
      <c r="J198" s="370"/>
      <c r="K198" s="248"/>
    </row>
    <row r="199" spans="2:11" ht="5.25" customHeight="1">
      <c r="B199" s="276"/>
      <c r="C199" s="273"/>
      <c r="D199" s="273"/>
      <c r="E199" s="273"/>
      <c r="F199" s="273"/>
      <c r="G199" s="256"/>
      <c r="H199" s="273"/>
      <c r="I199" s="273"/>
      <c r="J199" s="273"/>
      <c r="K199" s="297"/>
    </row>
    <row r="200" spans="2:11" ht="15" customHeight="1">
      <c r="B200" s="276"/>
      <c r="C200" s="256" t="s">
        <v>1397</v>
      </c>
      <c r="D200" s="256"/>
      <c r="E200" s="256"/>
      <c r="F200" s="275" t="s">
        <v>48</v>
      </c>
      <c r="G200" s="256"/>
      <c r="H200" s="368" t="s">
        <v>1408</v>
      </c>
      <c r="I200" s="368"/>
      <c r="J200" s="368"/>
      <c r="K200" s="297"/>
    </row>
    <row r="201" spans="2:11" ht="15" customHeight="1">
      <c r="B201" s="276"/>
      <c r="C201" s="282"/>
      <c r="D201" s="256"/>
      <c r="E201" s="256"/>
      <c r="F201" s="275" t="s">
        <v>49</v>
      </c>
      <c r="G201" s="256"/>
      <c r="H201" s="368" t="s">
        <v>1409</v>
      </c>
      <c r="I201" s="368"/>
      <c r="J201" s="368"/>
      <c r="K201" s="297"/>
    </row>
    <row r="202" spans="2:11" ht="15" customHeight="1">
      <c r="B202" s="276"/>
      <c r="C202" s="282"/>
      <c r="D202" s="256"/>
      <c r="E202" s="256"/>
      <c r="F202" s="275" t="s">
        <v>52</v>
      </c>
      <c r="G202" s="256"/>
      <c r="H202" s="368" t="s">
        <v>1410</v>
      </c>
      <c r="I202" s="368"/>
      <c r="J202" s="368"/>
      <c r="K202" s="297"/>
    </row>
    <row r="203" spans="2:11" ht="15" customHeight="1">
      <c r="B203" s="276"/>
      <c r="C203" s="256"/>
      <c r="D203" s="256"/>
      <c r="E203" s="256"/>
      <c r="F203" s="275" t="s">
        <v>50</v>
      </c>
      <c r="G203" s="256"/>
      <c r="H203" s="368" t="s">
        <v>1411</v>
      </c>
      <c r="I203" s="368"/>
      <c r="J203" s="368"/>
      <c r="K203" s="297"/>
    </row>
    <row r="204" spans="2:11" ht="15" customHeight="1">
      <c r="B204" s="276"/>
      <c r="C204" s="256"/>
      <c r="D204" s="256"/>
      <c r="E204" s="256"/>
      <c r="F204" s="275" t="s">
        <v>51</v>
      </c>
      <c r="G204" s="256"/>
      <c r="H204" s="368" t="s">
        <v>1412</v>
      </c>
      <c r="I204" s="368"/>
      <c r="J204" s="368"/>
      <c r="K204" s="297"/>
    </row>
    <row r="205" spans="2:11" ht="15" customHeight="1">
      <c r="B205" s="276"/>
      <c r="C205" s="256"/>
      <c r="D205" s="256"/>
      <c r="E205" s="256"/>
      <c r="F205" s="275"/>
      <c r="G205" s="256"/>
      <c r="H205" s="256"/>
      <c r="I205" s="256"/>
      <c r="J205" s="256"/>
      <c r="K205" s="297"/>
    </row>
    <row r="206" spans="2:11" ht="15" customHeight="1">
      <c r="B206" s="276"/>
      <c r="C206" s="256" t="s">
        <v>1353</v>
      </c>
      <c r="D206" s="256"/>
      <c r="E206" s="256"/>
      <c r="F206" s="275" t="s">
        <v>84</v>
      </c>
      <c r="G206" s="256"/>
      <c r="H206" s="368" t="s">
        <v>1413</v>
      </c>
      <c r="I206" s="368"/>
      <c r="J206" s="368"/>
      <c r="K206" s="297"/>
    </row>
    <row r="207" spans="2:11" ht="15" customHeight="1">
      <c r="B207" s="276"/>
      <c r="C207" s="282"/>
      <c r="D207" s="256"/>
      <c r="E207" s="256"/>
      <c r="F207" s="275" t="s">
        <v>1250</v>
      </c>
      <c r="G207" s="256"/>
      <c r="H207" s="368" t="s">
        <v>1251</v>
      </c>
      <c r="I207" s="368"/>
      <c r="J207" s="368"/>
      <c r="K207" s="297"/>
    </row>
    <row r="208" spans="2:11" ht="15" customHeight="1">
      <c r="B208" s="276"/>
      <c r="C208" s="256"/>
      <c r="D208" s="256"/>
      <c r="E208" s="256"/>
      <c r="F208" s="275" t="s">
        <v>1248</v>
      </c>
      <c r="G208" s="256"/>
      <c r="H208" s="368" t="s">
        <v>1414</v>
      </c>
      <c r="I208" s="368"/>
      <c r="J208" s="368"/>
      <c r="K208" s="297"/>
    </row>
    <row r="209" spans="2:11" ht="15" customHeight="1">
      <c r="B209" s="314"/>
      <c r="C209" s="282"/>
      <c r="D209" s="282"/>
      <c r="E209" s="282"/>
      <c r="F209" s="275" t="s">
        <v>1252</v>
      </c>
      <c r="G209" s="261"/>
      <c r="H209" s="369" t="s">
        <v>1253</v>
      </c>
      <c r="I209" s="369"/>
      <c r="J209" s="369"/>
      <c r="K209" s="315"/>
    </row>
    <row r="210" spans="2:11" ht="15" customHeight="1">
      <c r="B210" s="314"/>
      <c r="C210" s="282"/>
      <c r="D210" s="282"/>
      <c r="E210" s="282"/>
      <c r="F210" s="275" t="s">
        <v>1254</v>
      </c>
      <c r="G210" s="261"/>
      <c r="H210" s="369" t="s">
        <v>1415</v>
      </c>
      <c r="I210" s="369"/>
      <c r="J210" s="369"/>
      <c r="K210" s="315"/>
    </row>
    <row r="211" spans="2:11" ht="15" customHeight="1">
      <c r="B211" s="314"/>
      <c r="C211" s="282"/>
      <c r="D211" s="282"/>
      <c r="E211" s="282"/>
      <c r="F211" s="316"/>
      <c r="G211" s="261"/>
      <c r="H211" s="317"/>
      <c r="I211" s="317"/>
      <c r="J211" s="317"/>
      <c r="K211" s="315"/>
    </row>
    <row r="212" spans="2:11" ht="15" customHeight="1">
      <c r="B212" s="314"/>
      <c r="C212" s="256" t="s">
        <v>1377</v>
      </c>
      <c r="D212" s="282"/>
      <c r="E212" s="282"/>
      <c r="F212" s="275">
        <v>1</v>
      </c>
      <c r="G212" s="261"/>
      <c r="H212" s="369" t="s">
        <v>1416</v>
      </c>
      <c r="I212" s="369"/>
      <c r="J212" s="369"/>
      <c r="K212" s="315"/>
    </row>
    <row r="213" spans="2:11" ht="15" customHeight="1">
      <c r="B213" s="314"/>
      <c r="C213" s="282"/>
      <c r="D213" s="282"/>
      <c r="E213" s="282"/>
      <c r="F213" s="275">
        <v>2</v>
      </c>
      <c r="G213" s="261"/>
      <c r="H213" s="369" t="s">
        <v>1417</v>
      </c>
      <c r="I213" s="369"/>
      <c r="J213" s="369"/>
      <c r="K213" s="315"/>
    </row>
    <row r="214" spans="2:11" ht="15" customHeight="1">
      <c r="B214" s="314"/>
      <c r="C214" s="282"/>
      <c r="D214" s="282"/>
      <c r="E214" s="282"/>
      <c r="F214" s="275">
        <v>3</v>
      </c>
      <c r="G214" s="261"/>
      <c r="H214" s="369" t="s">
        <v>1418</v>
      </c>
      <c r="I214" s="369"/>
      <c r="J214" s="369"/>
      <c r="K214" s="315"/>
    </row>
    <row r="215" spans="2:11" ht="15" customHeight="1">
      <c r="B215" s="314"/>
      <c r="C215" s="282"/>
      <c r="D215" s="282"/>
      <c r="E215" s="282"/>
      <c r="F215" s="275">
        <v>4</v>
      </c>
      <c r="G215" s="261"/>
      <c r="H215" s="369" t="s">
        <v>1419</v>
      </c>
      <c r="I215" s="369"/>
      <c r="J215" s="369"/>
      <c r="K215" s="315"/>
    </row>
    <row r="216" spans="2:11" ht="12.75" customHeight="1">
      <c r="B216" s="318"/>
      <c r="C216" s="319"/>
      <c r="D216" s="319"/>
      <c r="E216" s="319"/>
      <c r="F216" s="319"/>
      <c r="G216" s="319"/>
      <c r="H216" s="319"/>
      <c r="I216" s="319"/>
      <c r="J216" s="319"/>
      <c r="K216" s="320"/>
    </row>
  </sheetData>
  <sheetProtection formatCells="0" formatColumns="0" formatRows="0" insertColumns="0" insertRows="0" insertHyperlinks="0" deleteColumns="0" deleteRows="0" sort="0" autoFilter="0" pivotTables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15</vt:i4>
      </vt:variant>
    </vt:vector>
  </HeadingPairs>
  <TitlesOfParts>
    <vt:vector size="23" baseType="lpstr">
      <vt:lpstr>Rekapitulace stavby</vt:lpstr>
      <vt:lpstr>D.01 - Naučná stezka s mě...</vt:lpstr>
      <vt:lpstr>D.02 - Oprava ocelového s...</vt:lpstr>
      <vt:lpstr>D.03 - Oprava fasády obje...</vt:lpstr>
      <vt:lpstr>D.04 - Bleskosvod hvězdárny</vt:lpstr>
      <vt:lpstr>D.05 - Dešťová kanalizace...</vt:lpstr>
      <vt:lpstr>VRN - Vedlejší rozpočtové...</vt:lpstr>
      <vt:lpstr>Pokyny pro vyplnění</vt:lpstr>
      <vt:lpstr>'D.01 - Naučná stezka s mě...'!Názvy_tisku</vt:lpstr>
      <vt:lpstr>'D.02 - Oprava ocelového s...'!Názvy_tisku</vt:lpstr>
      <vt:lpstr>'D.03 - Oprava fasády obje...'!Názvy_tisku</vt:lpstr>
      <vt:lpstr>'D.04 - Bleskosvod hvězdárny'!Názvy_tisku</vt:lpstr>
      <vt:lpstr>'D.05 - Dešťová kanalizace...'!Názvy_tisku</vt:lpstr>
      <vt:lpstr>'Rekapitulace stavby'!Názvy_tisku</vt:lpstr>
      <vt:lpstr>'VRN - Vedlejší rozpočtové...'!Názvy_tisku</vt:lpstr>
      <vt:lpstr>'D.01 - Naučná stezka s mě...'!Oblast_tisku</vt:lpstr>
      <vt:lpstr>'D.02 - Oprava ocelového s...'!Oblast_tisku</vt:lpstr>
      <vt:lpstr>'D.03 - Oprava fasády obje...'!Oblast_tisku</vt:lpstr>
      <vt:lpstr>'D.04 - Bleskosvod hvězdárny'!Oblast_tisku</vt:lpstr>
      <vt:lpstr>'D.05 - Dešťová kanalizace...'!Oblast_tisku</vt:lpstr>
      <vt:lpstr>'Pokyny pro vyplnění'!Oblast_tisku</vt:lpstr>
      <vt:lpstr>'Rekapitulace stavby'!Oblast_tisku</vt:lpstr>
      <vt:lpstr>'VRN - Vedlejší rozpočtové...'!Oblast_tisku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PC1\PC</dc:creator>
  <cp:lastModifiedBy>PC</cp:lastModifiedBy>
  <dcterms:created xsi:type="dcterms:W3CDTF">2018-03-09T12:21:59Z</dcterms:created>
  <dcterms:modified xsi:type="dcterms:W3CDTF">2018-03-09T12:24:03Z</dcterms:modified>
</cp:coreProperties>
</file>